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20" windowHeight="8835" activeTab="0"/>
  </bookViews>
  <sheets>
    <sheet name="Income stmt" sheetId="1" r:id="rId1"/>
    <sheet name="Bal sheet" sheetId="2" r:id="rId2"/>
    <sheet name="Notes" sheetId="3" r:id="rId3"/>
  </sheets>
  <definedNames>
    <definedName name="_xlnm.Print_Area" localSheetId="0">'Income stmt'!$A$1:$J$47</definedName>
    <definedName name="_xlnm.Print_Area" localSheetId="2">'Notes'!$A$1:$I$143</definedName>
  </definedNames>
  <calcPr fullCalcOnLoad="1" iterate="1" iterateCount="500" iterateDelta="0.001"/>
</workbook>
</file>

<file path=xl/sharedStrings.xml><?xml version="1.0" encoding="utf-8"?>
<sst xmlns="http://schemas.openxmlformats.org/spreadsheetml/2006/main" count="234" uniqueCount="196">
  <si>
    <t xml:space="preserve">MALAYAN CEMENT BERHAD ("The Company") </t>
  </si>
  <si>
    <t>and its subsidiary companies ("The Group")</t>
  </si>
  <si>
    <t>The figures have not been audited</t>
  </si>
  <si>
    <t>CONSOLIDATED INCOME STATEMENT</t>
  </si>
  <si>
    <t>INDIVIDUAL QUARTER</t>
  </si>
  <si>
    <t>CUMULATIVE QUARTER</t>
  </si>
  <si>
    <t>Current Year Quarter</t>
  </si>
  <si>
    <t>Preceding Year Corresponding Quarter</t>
  </si>
  <si>
    <t>Current Year To Date</t>
  </si>
  <si>
    <t>Preceding Year Corresponding Period</t>
  </si>
  <si>
    <t>RM'000</t>
  </si>
  <si>
    <t>1 (a)</t>
  </si>
  <si>
    <t>(b)</t>
  </si>
  <si>
    <t>Investment income</t>
  </si>
  <si>
    <t>(c)</t>
  </si>
  <si>
    <t>2 (a)</t>
  </si>
  <si>
    <t>Depreciation and amortisation</t>
  </si>
  <si>
    <t>(d)</t>
  </si>
  <si>
    <t xml:space="preserve">Exceptional items </t>
  </si>
  <si>
    <t>(e)</t>
  </si>
  <si>
    <t>(f)</t>
  </si>
  <si>
    <t>Share of profits and losses of associated companies</t>
  </si>
  <si>
    <t>(g)</t>
  </si>
  <si>
    <t>interests and extraordinary items</t>
  </si>
  <si>
    <t>(h)</t>
  </si>
  <si>
    <t>Taxation</t>
  </si>
  <si>
    <t>(i)</t>
  </si>
  <si>
    <t>deducting minority interests</t>
  </si>
  <si>
    <t>(ii)</t>
  </si>
  <si>
    <t>Less minority interests</t>
  </si>
  <si>
    <t>(j)</t>
  </si>
  <si>
    <t>members of the Company</t>
  </si>
  <si>
    <t>(k)</t>
  </si>
  <si>
    <t>Extraordinary items</t>
  </si>
  <si>
    <t>(iii)</t>
  </si>
  <si>
    <t>Extraordinary items attributable to</t>
  </si>
  <si>
    <t>(l)</t>
  </si>
  <si>
    <t xml:space="preserve">(i)  </t>
  </si>
  <si>
    <t>Basic - sen</t>
  </si>
  <si>
    <t xml:space="preserve">(ii) </t>
  </si>
  <si>
    <t>Fully diluted - sen</t>
  </si>
  <si>
    <t>4(a)</t>
  </si>
  <si>
    <t>Dividend per share (sen)</t>
  </si>
  <si>
    <t>Dividend description</t>
  </si>
  <si>
    <t>As at end of current quarter</t>
  </si>
  <si>
    <t>As at end of preceding financial year end</t>
  </si>
  <si>
    <t>Net tangible assets per share (RM)</t>
  </si>
  <si>
    <t>Remarks:</t>
  </si>
  <si>
    <t>CONSOLIDATED BALANCE SHEET</t>
  </si>
  <si>
    <t>As at Preceding</t>
  </si>
  <si>
    <t>As at End of</t>
  </si>
  <si>
    <t>Financial</t>
  </si>
  <si>
    <t>Current Quarter</t>
  </si>
  <si>
    <t>Year End</t>
  </si>
  <si>
    <t>Note</t>
  </si>
  <si>
    <t>Fixed Assets</t>
  </si>
  <si>
    <t>Associated Companies</t>
  </si>
  <si>
    <t>Investments</t>
  </si>
  <si>
    <t>Goodwill on Consolidation</t>
  </si>
  <si>
    <t xml:space="preserve">Current Assets </t>
  </si>
  <si>
    <t>Stocks</t>
  </si>
  <si>
    <t>Trade Debtors</t>
  </si>
  <si>
    <t>Other Debtors</t>
  </si>
  <si>
    <t>Holding Company</t>
  </si>
  <si>
    <t>Term Deposits</t>
  </si>
  <si>
    <t>Cash and bank balances</t>
  </si>
  <si>
    <t>Current Liabilities</t>
  </si>
  <si>
    <t>Trade Creditors</t>
  </si>
  <si>
    <t>Provision for Taxation</t>
  </si>
  <si>
    <t>Short term borrowings</t>
  </si>
  <si>
    <t>Dividend payable</t>
  </si>
  <si>
    <t>Shareholders' Funds</t>
  </si>
  <si>
    <t>Reserves:</t>
  </si>
  <si>
    <t>Share Premium</t>
  </si>
  <si>
    <t>Capital Reserve</t>
  </si>
  <si>
    <t>Retained Profits</t>
  </si>
  <si>
    <t>Exchange Equalisation Reserve</t>
  </si>
  <si>
    <t>Total Reserves</t>
  </si>
  <si>
    <t>Minority Interests</t>
  </si>
  <si>
    <t>Long Term Borrowings</t>
  </si>
  <si>
    <t>Other Long Term Liabilities</t>
  </si>
  <si>
    <t>NOTES</t>
  </si>
  <si>
    <t>Accounting Policies</t>
  </si>
  <si>
    <t>The quarterly financial statements have been prepared using the same accounting policies and methods of computation as compared with the most recent annual financial statements.</t>
  </si>
  <si>
    <t>Exceptional Item</t>
  </si>
  <si>
    <t>Extraordinary Item</t>
  </si>
  <si>
    <t>Taxation comprises: -</t>
  </si>
  <si>
    <t>Current</t>
  </si>
  <si>
    <t>Year Quarter</t>
  </si>
  <si>
    <t>Year to Date</t>
  </si>
  <si>
    <t xml:space="preserve"> - current taxation</t>
  </si>
  <si>
    <t xml:space="preserve"> - deferred taxation</t>
  </si>
  <si>
    <t xml:space="preserve"> - associated companies</t>
  </si>
  <si>
    <t xml:space="preserve"> - in respect of prior years</t>
  </si>
  <si>
    <t>Profit/(losses) on sale of Unquoted Investments and/or Investment Properties</t>
  </si>
  <si>
    <t>Quoted Securities</t>
  </si>
  <si>
    <t>(a)</t>
  </si>
  <si>
    <t>At cost</t>
  </si>
  <si>
    <t>Provision for diminution in value</t>
  </si>
  <si>
    <t>At book value</t>
  </si>
  <si>
    <t xml:space="preserve">At market value </t>
  </si>
  <si>
    <t>Changes in Group composition</t>
  </si>
  <si>
    <t xml:space="preserve">Status of Corporate Proposals </t>
  </si>
  <si>
    <t>Capital Issues and Dealings in Own Shares</t>
  </si>
  <si>
    <t>Group Borrowings</t>
  </si>
  <si>
    <t>Long-term loans</t>
  </si>
  <si>
    <t xml:space="preserve">RM'000  </t>
  </si>
  <si>
    <t>Secured:</t>
  </si>
  <si>
    <t>Fixed rate bonds</t>
  </si>
  <si>
    <t>Floating rate notes</t>
  </si>
  <si>
    <t>Syndicated term loans</t>
  </si>
  <si>
    <t>Unsecured:</t>
  </si>
  <si>
    <t>Term loans</t>
  </si>
  <si>
    <t>Short-term loans</t>
  </si>
  <si>
    <t>Syndicated term loan</t>
  </si>
  <si>
    <t>US$-denominated term loan</t>
  </si>
  <si>
    <t>Bankers' acceptances</t>
  </si>
  <si>
    <t>Revolving credits</t>
  </si>
  <si>
    <t xml:space="preserve">Contingent Liabilities </t>
  </si>
  <si>
    <t>The Group has no contingent liabilities as at the date of this report.</t>
  </si>
  <si>
    <t>Off Balance Sheet Financial Instruments</t>
  </si>
  <si>
    <t>The Group does not have material financial instruments with off balance sheet risk as at the date of this report.</t>
  </si>
  <si>
    <t>Material Litigation</t>
  </si>
  <si>
    <t>There are no pending material litigations as at the date of this report.</t>
  </si>
  <si>
    <t>Segmental Information</t>
  </si>
  <si>
    <t>Analysis of the Group's segmental turnover, results and assets employed are as follows: -</t>
  </si>
  <si>
    <t>Current Year to Date</t>
  </si>
  <si>
    <t>Profit/(Loss) Before Taxation</t>
  </si>
  <si>
    <t>Analysis By Activity:</t>
  </si>
  <si>
    <t>Cement Manufacture</t>
  </si>
  <si>
    <t>Trading</t>
  </si>
  <si>
    <t>Ready-mixed Concrete</t>
  </si>
  <si>
    <t>Analysis By Geographical Location:</t>
  </si>
  <si>
    <t>Malaysia</t>
  </si>
  <si>
    <t xml:space="preserve">Singapore </t>
  </si>
  <si>
    <t xml:space="preserve">Vietnam </t>
  </si>
  <si>
    <t>Comparison with Preceding Quarter</t>
  </si>
  <si>
    <t>Preceding</t>
  </si>
  <si>
    <t>Quarter</t>
  </si>
  <si>
    <t>Consolidated profit before taxation</t>
  </si>
  <si>
    <t>Review of Performance</t>
  </si>
  <si>
    <t>Seasonal or Cyclical Factors</t>
  </si>
  <si>
    <t>Prospects for the Current Financial Year</t>
  </si>
  <si>
    <t>Profit Forecast and Profit Guarantee</t>
  </si>
  <si>
    <t>Dividend</t>
  </si>
  <si>
    <t>Share Capital - Ordinary shares of
   RM0.50 each</t>
  </si>
  <si>
    <t xml:space="preserve">For the financial quarter under review, your Directors are not recommending any payment of dividend.  </t>
  </si>
  <si>
    <t>Total Long-term borrowings</t>
  </si>
  <si>
    <t>Total Short-term borrowings</t>
  </si>
  <si>
    <t>Net Current Assets/(Liabilities)</t>
  </si>
  <si>
    <t>Other Creditors and Accruals</t>
  </si>
  <si>
    <t>Gross Assets Employed</t>
  </si>
  <si>
    <t>Capital Redemption Reserve</t>
  </si>
  <si>
    <t>Not applicable</t>
  </si>
  <si>
    <t>30 June 2001</t>
  </si>
  <si>
    <t>Dated: 1 August 2001</t>
  </si>
  <si>
    <t>Revenue</t>
  </si>
  <si>
    <t>Other income</t>
  </si>
  <si>
    <t>Profit/(loss) before finance cost, depreciation and amortisation, exceptional items, income tax, minority interests and extraordinary items</t>
  </si>
  <si>
    <t>Finance cost</t>
  </si>
  <si>
    <t>Profit/(loss) after finance cost, depreciation and amortisation, exceptional items but before income tax, minority interests and extraordinary items</t>
  </si>
  <si>
    <t xml:space="preserve">Profit/(loss) before income tax, minority </t>
  </si>
  <si>
    <t>Income tax</t>
  </si>
  <si>
    <t xml:space="preserve">Profit/(loss) after income tax before </t>
  </si>
  <si>
    <t>Pre-acquisition profit/(loss), if applicable</t>
  </si>
  <si>
    <t>(m)</t>
  </si>
  <si>
    <t>Net profit/(loss) from ordinary activities attributable to members of the Company</t>
  </si>
  <si>
    <t>Net profit/(loss) attributable to members of the Company</t>
  </si>
  <si>
    <t>Earnings/(loss) per share based on 2 (m) above after deducting any provision for preference dividends, if any:-</t>
  </si>
  <si>
    <t>Revenue &amp; investment/  other income</t>
  </si>
  <si>
    <t>Secured floating rate notes</t>
  </si>
  <si>
    <t>Material Events Subsequent to quarter end</t>
  </si>
  <si>
    <t>There are no material events subsequent to the quarter ended 30 June 2001 that have not been reflected in the financial statement for the quarter under review.</t>
  </si>
  <si>
    <t>Syndicated term revolving credit</t>
  </si>
  <si>
    <t>During the quarter, the Company increased its equity interests in its existing listed subsidiary, Kedah Cement Holdings Berhad ("KCHB") by the acquisition of 1,394,000 ordinary shares of RM1.00 each from the open market for a total purchase consideration of RM2,901,883/-.  The shares purchased represents an additional 0.33% equity interests by the Company to its existing shareholdings of 77.08% of KCHB's paid up share capital.</t>
  </si>
  <si>
    <t>The taxation charge in the financial quarter ended 30 June 2001 does not contain any adjustment for under or over-provision in respect of prior years.</t>
  </si>
  <si>
    <t xml:space="preserve">The Proposed Reverse Take-over will involve the following steps:- </t>
  </si>
  <si>
    <t>(iv)</t>
  </si>
  <si>
    <t>Subject to the approval of the Minister of Finance through BNM, the parties will enter into a definitive conditional agreements, following which, a more detailed announcement will be made.  It is anticipated that the definitive conditional agreements shall be entered into within 60 days of the signing of the MoU.</t>
  </si>
  <si>
    <t>The Company will acquire all the existing businesses and assets of KCHB for RM1.08 billion. This will result in a net tangible asset ("NTA") per KCHB share of RM2.58.</t>
  </si>
  <si>
    <t>The controlling shareholders together with other participating shareholders of EON Bank, if any ("Vendors"), will sell their equity interests in EON Bank to KCHB. The consideration for this acquisition will be computed as a multiple of 1.2 times the audited net tangible assets ("NTA") per share of EON Bank Group as at 31 December 2001 (or such other date as may be mutually agreed by the parties).  The purchase consideration will be satisfied by a combination of cash or other financial instruments and new KCHB shares, which will be issued at RM2.58 per share.</t>
  </si>
  <si>
    <t>On 28 July 2001, the Company announced that it entered into a Memorandum of Understanding ("MoU") on 27 July 2001 with Kedah Cement Holdings Berhad ("KCHB"), EON Bank Berhad ("EON Bank", a 56.4% owned subsidiary of EON Berhad) and the controlling shareholders of EON Bank, for the Proposed Reverse Take-over of KCHB. The MoU was entered into following the receipt of the approval from Bank Negara Malaysia ("BNM") for the shareholders of EON Bank to commence negotiations on the Proposed Reverse Take-over of KCHB.  The controlling shareholders of EON Bank are EON Bhd, RH Development Corporation Sdn Bhd and Ceria Alam Sdn Bhd.</t>
  </si>
  <si>
    <t>The Vendors shall acquire all the equity interest in KCHB held by the Company for RM2.67 per share.  This acquisition price is based on the NTA of KCHB after the Proposed Disposal mentioned in (i) above, plus a premium of RM36 million for the listing status of KCHB.</t>
  </si>
  <si>
    <t>The Vendors will extend an unconditional Mandatory General Offer to the remaining shareholders of KCHB to acquire all the KCHB's shares not already owned by the Vendors at RM2.67 per share.</t>
  </si>
  <si>
    <t xml:space="preserve">For the preceding year's corresponding cumulative quarter, an amount of RM4.837 million in respect of gains on disposal of quoted securities reported under the line 'Other income' in June 2000 announcement has been reclassified to 'Investment income'.
</t>
  </si>
  <si>
    <t>Earnings per share and net tangible assets per share has been calculated based on 2,893,655,156 ordinary shares in issue for the respective financial quarters/periods.</t>
  </si>
  <si>
    <t>The effective tax rate is lower than the statutory tax rate in Malaysia due mainly to the utilisation of brought forward unabsorbed losses and reinvestment allowances in certain subsidiaries.</t>
  </si>
  <si>
    <t xml:space="preserve">Save as disclosed in paragraph 7 below, there were no purchases or disposals of quoted securities during the financial quarter under review. </t>
  </si>
  <si>
    <t>On 9 April 2001, Commerce International Merchant Bankers Berhad ("CIMB") announced on behalf of the Company that the Securities Commission ("SC") had on 6 April 2001 approved the Proposed Special Issue of up to  557,168,461 new ordinary shares of RM0.50 sen each to Bumiputera Investors ("Proposed Special Issue") subject to certain terms and conditions. Subsequently, the approvals of the Foreign Investment Committee and Ministry of International Trade and Industry were obtained on 24 April 2001 and 27 April 2001 respectively.  On 4 May 2001, the Company submitted an appeal to the SC to extend the time for the implementation of the Proposed Special Issue on a staggered basis within a period of 3 years from the date of receipt of the last of all relevant approvals necessary to implement the Proposed Special Issue.  On 25 June 2001, CIMB on behalf of the Company announced that SC had in its letter dated 21 June 2001 informed that they are not agreeable to the Company's above appeal and that the Proposed Special Issue is now required to be implemented within 12 months from the SC's approval letter of 6 April 2001.</t>
  </si>
  <si>
    <t xml:space="preserve">The Group returned to pre-tax profit of RM42.8 million from a small loss in the preceding quarter on account of higher cement sales following an increase in construction activities after the festive seasons.  The improved performance is also attributed to lower repairs and maintenance costs after the major scheduled plant shutdowns during the preceding quarter.  </t>
  </si>
  <si>
    <t>The operations of the Group are closely linked to the construction sector which would normally experience a slow-down in construction activities during festive holidays in Malaysia.</t>
  </si>
  <si>
    <t>Completion of Lafarge Take-over</t>
  </si>
  <si>
    <t>On 11 July 2001, Blue Circle Industries PLC ("BCI"), the holding company of MCB, had received the sanction of the High Court of Justice of England and Wales on the Scheme of Arrangement pursuant to the offer by Lafarge SA ("Lafarge") through its wholly-owned subsidiary, Lafarge Minerals Limited to acquire all the issued shares of BCI not already owned by Lafarge.  Accordingly, as of 11 July 2001, Lafarge have become the ultimate holding company of MCB.</t>
  </si>
  <si>
    <t xml:space="preserve">Turnover for the half year ended 30 June 2001 is higher than the corresponding period last year due mainly to the recovery in selling prices.  The higher turnover is also attributed to higher domestic cement sales, in line with the 7% cement demand growth in Peninsular Malaysia during the first half year, negated to some extent by the 19% decline in cement demand in Singapore over the same period. The improvement in the Group's profit reflects the better selling prices in Peninsular Malaysia and lower financing cost and would have been better if not for the higher repairs and maintenance costs during the first quarter of this year and the negative impact of the competitive situation in Singapore as a result of the decline in construction activities there.  </t>
  </si>
  <si>
    <t>For the current year, the cement industry in Malaysia is expected to benefit from increased government spending on infrastructure and public sector projects although cement demand growth in Peninsular Malaysia is likely to be lower than earlier projections.  Outlook for the demand and pricing of cement and ready-mixed concrete in Singapore is not favourable and is likely to weigh down on the Group's performance this year.  The Group will continue to focus on the implementation of Operational Improvement Programmes aimed at sustainable cost reductions and the Board expects that, barring unforeseen circumstances, the Group's performance for the current financial year as a whole will be better than last year.</t>
  </si>
  <si>
    <t xml:space="preserve">MALAYAN CEMENT BERHAD ("The Company" or "MCB")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</si>
</sst>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yyyy"/>
    <numFmt numFmtId="171" formatCode="_-* #,##0_-;\-* #,##0_-;_-* &quot;-&quot;??_-;_-@_-"/>
    <numFmt numFmtId="172" formatCode="#,##0.0_);\(#,##0.0\)"/>
    <numFmt numFmtId="173" formatCode="_-* #,##0.00_-;\-* #,##0.00_-;_-* &quot;-&quot;??_-;_-@_-"/>
    <numFmt numFmtId="174" formatCode="_-* #,##0.0_-;\-* #,##0.0_-;_-* &quot;-&quot;??_-;_-@_-"/>
    <numFmt numFmtId="175" formatCode="_(* #,##0.000_);_(* \(#,##0.000\);_(* &quot;-&quot;??_);_(@_)"/>
    <numFmt numFmtId="176" formatCode="0.0"/>
    <numFmt numFmtId="177" formatCode="#,##0&quot;*&quot;_);\(#,##0\)"/>
    <numFmt numFmtId="178" formatCode="_(* #,##0.0_);_(* \(#,##0.0\);_(* &quot;-&quot;??_);_(@_)"/>
    <numFmt numFmtId="179" formatCode="_(* #,##0_);_(* \(#,##0\);_(* &quot;-&quot;??_);_(@_)"/>
    <numFmt numFmtId="180" formatCode="_(* #,##0.0000_);_(* \(#,##0.0000\);_(* &quot;-&quot;??_);_(@_)"/>
    <numFmt numFmtId="181" formatCode="#,##0.000_);\(#,##0.000\)"/>
    <numFmt numFmtId="182" formatCode="#,##0.0000_);\(#,##0.0000\)"/>
    <numFmt numFmtId="183" formatCode="dd\ mmmm\ yyyy"/>
  </numFmts>
  <fonts count="18">
    <font>
      <sz val="10"/>
      <name val="Arial"/>
      <family val="0"/>
    </font>
    <font>
      <b/>
      <sz val="11"/>
      <name val="Times New Roman"/>
      <family val="1"/>
    </font>
    <font>
      <sz val="10"/>
      <name val="Times New Roman"/>
      <family val="1"/>
    </font>
    <font>
      <sz val="11"/>
      <name val="CG Times"/>
      <family val="1"/>
    </font>
    <font>
      <sz val="10"/>
      <name val="CG Times"/>
      <family val="1"/>
    </font>
    <font>
      <b/>
      <sz val="10"/>
      <name val="Times New Roman"/>
      <family val="1"/>
    </font>
    <font>
      <u val="single"/>
      <sz val="10"/>
      <name val="Times New Roman"/>
      <family val="1"/>
    </font>
    <font>
      <b/>
      <u val="single"/>
      <sz val="10"/>
      <name val="Times New Roman"/>
      <family val="1"/>
    </font>
    <font>
      <sz val="10"/>
      <color indexed="9"/>
      <name val="Times New Roman"/>
      <family val="1"/>
    </font>
    <font>
      <b/>
      <i/>
      <sz val="10"/>
      <color indexed="10"/>
      <name val="Times New Roman"/>
      <family val="1"/>
    </font>
    <font>
      <sz val="10"/>
      <color indexed="10"/>
      <name val="Times New Roman"/>
      <family val="1"/>
    </font>
    <font>
      <sz val="10"/>
      <color indexed="9"/>
      <name val="CG Times"/>
      <family val="1"/>
    </font>
    <font>
      <sz val="11"/>
      <name val="Times New Roman"/>
      <family val="1"/>
    </font>
    <font>
      <b/>
      <i/>
      <sz val="11"/>
      <color indexed="10"/>
      <name val="Times New Roman"/>
      <family val="1"/>
    </font>
    <font>
      <u val="single"/>
      <sz val="11"/>
      <name val="Times New Roman"/>
      <family val="1"/>
    </font>
    <font>
      <sz val="11"/>
      <color indexed="9"/>
      <name val="Times New Roman"/>
      <family val="1"/>
    </font>
    <font>
      <b/>
      <sz val="11"/>
      <color indexed="10"/>
      <name val="Times New Roman"/>
      <family val="1"/>
    </font>
    <font>
      <sz val="11"/>
      <color indexed="41"/>
      <name val="Times New Roman"/>
      <family val="1"/>
    </font>
  </fonts>
  <fills count="2">
    <fill>
      <patternFill/>
    </fill>
    <fill>
      <patternFill patternType="gray125"/>
    </fill>
  </fills>
  <borders count="13">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37" fontId="2" fillId="0" borderId="0" xfId="0" applyNumberFormat="1" applyFont="1" applyAlignment="1">
      <alignment/>
    </xf>
    <xf numFmtId="0" fontId="2" fillId="0" borderId="0" xfId="0" applyFont="1" applyAlignment="1">
      <alignment/>
    </xf>
    <xf numFmtId="170" fontId="1" fillId="0" borderId="0" xfId="0" applyNumberFormat="1" applyFont="1" applyAlignment="1">
      <alignment horizontal="right" wrapText="1"/>
    </xf>
    <xf numFmtId="37" fontId="2" fillId="0" borderId="0" xfId="0" applyNumberFormat="1" applyFont="1" applyAlignment="1">
      <alignment horizontal="right"/>
    </xf>
    <xf numFmtId="41" fontId="2" fillId="0" borderId="0" xfId="0" applyNumberFormat="1" applyFont="1" applyAlignment="1">
      <alignment/>
    </xf>
    <xf numFmtId="0" fontId="4" fillId="0" borderId="0" xfId="0" applyFont="1" applyAlignment="1">
      <alignment/>
    </xf>
    <xf numFmtId="41" fontId="4" fillId="0" borderId="0" xfId="0" applyNumberFormat="1" applyFont="1" applyAlignment="1">
      <alignment/>
    </xf>
    <xf numFmtId="0" fontId="5" fillId="0" borderId="0" xfId="0" applyFont="1" applyAlignment="1">
      <alignment/>
    </xf>
    <xf numFmtId="0" fontId="5" fillId="0" borderId="0" xfId="0" applyFont="1" applyAlignment="1">
      <alignment horizontal="left"/>
    </xf>
    <xf numFmtId="171" fontId="2" fillId="0" borderId="0" xfId="15" applyNumberFormat="1" applyFont="1" applyAlignment="1">
      <alignment/>
    </xf>
    <xf numFmtId="0" fontId="2" fillId="0" borderId="0" xfId="0" applyFont="1" applyAlignment="1">
      <alignment horizontal="justify" vertical="top" wrapText="1"/>
    </xf>
    <xf numFmtId="0" fontId="5" fillId="0" borderId="0" xfId="0" applyFont="1" applyAlignment="1">
      <alignment horizontal="right"/>
    </xf>
    <xf numFmtId="170" fontId="5" fillId="0" borderId="0" xfId="0" applyNumberFormat="1" applyFont="1" applyAlignment="1">
      <alignment horizontal="right" wrapText="1"/>
    </xf>
    <xf numFmtId="41" fontId="2" fillId="0" borderId="0" xfId="0" applyNumberFormat="1" applyFont="1" applyAlignment="1">
      <alignment horizontal="right"/>
    </xf>
    <xf numFmtId="41" fontId="2" fillId="0" borderId="1" xfId="0" applyNumberFormat="1" applyFont="1" applyBorder="1" applyAlignment="1">
      <alignment horizontal="right"/>
    </xf>
    <xf numFmtId="0" fontId="2" fillId="0" borderId="0" xfId="0" applyFont="1" applyAlignment="1">
      <alignment horizontal="justify" wrapText="1"/>
    </xf>
    <xf numFmtId="0" fontId="2" fillId="0" borderId="0" xfId="0" applyFont="1" applyAlignment="1">
      <alignment horizontal="left" indent="3"/>
    </xf>
    <xf numFmtId="41" fontId="2" fillId="0" borderId="0" xfId="0" applyNumberFormat="1" applyFont="1" applyBorder="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2" fillId="0" borderId="0" xfId="0" applyFont="1" applyFill="1" applyAlignment="1">
      <alignment/>
    </xf>
    <xf numFmtId="0" fontId="2" fillId="0" borderId="0" xfId="0" applyFont="1" applyAlignment="1">
      <alignment horizontal="right"/>
    </xf>
    <xf numFmtId="0" fontId="2" fillId="0" borderId="0" xfId="0" applyFont="1" applyAlignment="1">
      <alignment horizontal="left"/>
    </xf>
    <xf numFmtId="41" fontId="2" fillId="0" borderId="0" xfId="15" applyNumberFormat="1" applyFont="1" applyBorder="1" applyAlignment="1">
      <alignment horizontal="right"/>
    </xf>
    <xf numFmtId="41" fontId="2" fillId="0" borderId="0" xfId="15" applyNumberFormat="1" applyFont="1" applyFill="1" applyBorder="1" applyAlignment="1">
      <alignment horizontal="right"/>
    </xf>
    <xf numFmtId="0" fontId="2" fillId="0" borderId="0" xfId="0" applyFont="1" applyAlignment="1">
      <alignment horizontal="justify" vertical="top"/>
    </xf>
    <xf numFmtId="0" fontId="2" fillId="0" borderId="0" xfId="0" applyFont="1" applyFill="1" applyAlignment="1">
      <alignment horizontal="justify" vertical="top" wrapText="1"/>
    </xf>
    <xf numFmtId="0" fontId="2" fillId="0" borderId="0" xfId="0" applyFont="1" applyAlignment="1">
      <alignment/>
    </xf>
    <xf numFmtId="38" fontId="2" fillId="0" borderId="0" xfId="0" applyNumberFormat="1" applyFont="1" applyAlignment="1">
      <alignment horizontal="right"/>
    </xf>
    <xf numFmtId="0" fontId="6" fillId="0" borderId="0" xfId="0" applyFont="1" applyAlignment="1">
      <alignment/>
    </xf>
    <xf numFmtId="38" fontId="5" fillId="0" borderId="0" xfId="0" applyNumberFormat="1" applyFont="1" applyAlignment="1">
      <alignment horizontal="right"/>
    </xf>
    <xf numFmtId="0" fontId="2" fillId="0" borderId="0" xfId="0" applyFont="1" applyAlignment="1">
      <alignment horizontal="left" indent="1"/>
    </xf>
    <xf numFmtId="0" fontId="2" fillId="0" borderId="0" xfId="0" applyFont="1" applyBorder="1" applyAlignment="1">
      <alignment horizontal="left" indent="1"/>
    </xf>
    <xf numFmtId="41" fontId="2" fillId="0" borderId="1" xfId="0" applyNumberFormat="1" applyFont="1" applyFill="1" applyBorder="1" applyAlignment="1">
      <alignment horizontal="right"/>
    </xf>
    <xf numFmtId="0" fontId="6" fillId="0" borderId="0" xfId="0" applyFont="1" applyAlignment="1">
      <alignment horizontal="left"/>
    </xf>
    <xf numFmtId="41" fontId="2" fillId="0" borderId="0" xfId="0" applyNumberFormat="1" applyFont="1" applyFill="1" applyAlignment="1">
      <alignment horizontal="right"/>
    </xf>
    <xf numFmtId="41" fontId="2" fillId="0" borderId="2" xfId="0" applyNumberFormat="1" applyFont="1" applyFill="1" applyBorder="1" applyAlignment="1">
      <alignment horizontal="right"/>
    </xf>
    <xf numFmtId="41" fontId="2" fillId="0" borderId="3" xfId="0" applyNumberFormat="1" applyFont="1" applyFill="1" applyBorder="1" applyAlignment="1">
      <alignment horizontal="right"/>
    </xf>
    <xf numFmtId="41" fontId="2" fillId="0" borderId="4" xfId="0" applyNumberFormat="1" applyFont="1" applyFill="1" applyBorder="1" applyAlignment="1">
      <alignment horizontal="right"/>
    </xf>
    <xf numFmtId="41" fontId="2" fillId="0" borderId="0" xfId="0" applyNumberFormat="1" applyFont="1" applyFill="1" applyBorder="1" applyAlignment="1">
      <alignment horizontal="right"/>
    </xf>
    <xf numFmtId="0" fontId="7" fillId="0" borderId="0" xfId="0" applyFont="1" applyAlignment="1">
      <alignment horizontal="center"/>
    </xf>
    <xf numFmtId="0" fontId="5" fillId="0" borderId="0" xfId="0" applyFont="1" applyAlignment="1">
      <alignment horizontal="right" wrapText="1"/>
    </xf>
    <xf numFmtId="0" fontId="5" fillId="0" borderId="0" xfId="0" applyFont="1" applyAlignment="1">
      <alignment horizontal="center"/>
    </xf>
    <xf numFmtId="41" fontId="2" fillId="0" borderId="0" xfId="0" applyNumberFormat="1" applyFont="1" applyBorder="1" applyAlignment="1">
      <alignment/>
    </xf>
    <xf numFmtId="41" fontId="2" fillId="0" borderId="5" xfId="0" applyNumberFormat="1" applyFont="1" applyBorder="1" applyAlignment="1">
      <alignment/>
    </xf>
    <xf numFmtId="41" fontId="2" fillId="0" borderId="1" xfId="0" applyNumberFormat="1" applyFont="1" applyBorder="1" applyAlignment="1">
      <alignment/>
    </xf>
    <xf numFmtId="0" fontId="5" fillId="0" borderId="0" xfId="0" applyNumberFormat="1" applyFont="1" applyAlignment="1">
      <alignment horizontal="right" vertical="top"/>
    </xf>
    <xf numFmtId="0" fontId="5" fillId="0" borderId="0" xfId="0" applyNumberFormat="1" applyFont="1" applyAlignment="1">
      <alignment horizontal="right"/>
    </xf>
    <xf numFmtId="170" fontId="5" fillId="0" borderId="0" xfId="0" applyNumberFormat="1" applyFont="1" applyAlignment="1">
      <alignment/>
    </xf>
    <xf numFmtId="14" fontId="5" fillId="0" borderId="0" xfId="0" applyNumberFormat="1" applyFont="1" applyAlignment="1">
      <alignment/>
    </xf>
    <xf numFmtId="170" fontId="5" fillId="0" borderId="0" xfId="0" applyNumberFormat="1" applyFont="1" applyAlignment="1">
      <alignment horizontal="right"/>
    </xf>
    <xf numFmtId="41" fontId="2" fillId="0" borderId="6" xfId="0" applyNumberFormat="1" applyFont="1" applyBorder="1" applyAlignment="1">
      <alignment/>
    </xf>
    <xf numFmtId="41" fontId="2" fillId="0" borderId="7" xfId="0" applyNumberFormat="1" applyFont="1" applyBorder="1" applyAlignment="1">
      <alignment/>
    </xf>
    <xf numFmtId="175" fontId="2" fillId="0" borderId="0" xfId="0" applyNumberFormat="1" applyFont="1" applyAlignment="1">
      <alignment/>
    </xf>
    <xf numFmtId="0" fontId="5" fillId="0" borderId="0" xfId="0" applyFont="1" applyFill="1" applyAlignment="1">
      <alignment/>
    </xf>
    <xf numFmtId="0" fontId="2" fillId="0" borderId="0" xfId="0" applyFont="1" applyBorder="1" applyAlignment="1">
      <alignment horizontal="left" wrapText="1"/>
    </xf>
    <xf numFmtId="0" fontId="2" fillId="0" borderId="0" xfId="0" applyFont="1" applyBorder="1" applyAlignment="1">
      <alignment horizontal="justify" wrapText="1"/>
    </xf>
    <xf numFmtId="41" fontId="2" fillId="0" borderId="8" xfId="0" applyNumberFormat="1" applyFont="1" applyBorder="1" applyAlignment="1">
      <alignment horizontal="right"/>
    </xf>
    <xf numFmtId="41" fontId="2" fillId="0" borderId="0" xfId="0" applyNumberFormat="1" applyFont="1" applyFill="1" applyBorder="1" applyAlignment="1">
      <alignment/>
    </xf>
    <xf numFmtId="41" fontId="2" fillId="0" borderId="5" xfId="0" applyNumberFormat="1" applyFont="1" applyFill="1" applyBorder="1" applyAlignment="1">
      <alignment/>
    </xf>
    <xf numFmtId="41" fontId="2" fillId="0" borderId="1" xfId="0" applyNumberFormat="1" applyFont="1" applyFill="1" applyBorder="1" applyAlignment="1">
      <alignment/>
    </xf>
    <xf numFmtId="41" fontId="2" fillId="0" borderId="0" xfId="0" applyNumberFormat="1" applyFont="1" applyFill="1" applyAlignment="1">
      <alignment/>
    </xf>
    <xf numFmtId="171" fontId="2" fillId="0" borderId="0" xfId="15" applyNumberFormat="1" applyFont="1" applyBorder="1" applyAlignment="1">
      <alignment horizontal="right"/>
    </xf>
    <xf numFmtId="172" fontId="2" fillId="0" borderId="0" xfId="15" applyNumberFormat="1" applyFont="1" applyAlignment="1">
      <alignment/>
    </xf>
    <xf numFmtId="172" fontId="2" fillId="0" borderId="0" xfId="0" applyNumberFormat="1" applyFont="1" applyAlignment="1">
      <alignment/>
    </xf>
    <xf numFmtId="41" fontId="8" fillId="0" borderId="0" xfId="0" applyNumberFormat="1" applyFont="1" applyAlignment="1">
      <alignment/>
    </xf>
    <xf numFmtId="0" fontId="5" fillId="0" borderId="9" xfId="0" applyFont="1" applyBorder="1" applyAlignment="1">
      <alignment horizontal="centerContinuous" wrapText="1"/>
    </xf>
    <xf numFmtId="0" fontId="5" fillId="0" borderId="10" xfId="0" applyFont="1" applyBorder="1" applyAlignment="1">
      <alignment horizontal="centerContinuous" wrapText="1"/>
    </xf>
    <xf numFmtId="0" fontId="5" fillId="0" borderId="11" xfId="0" applyFont="1" applyBorder="1" applyAlignment="1">
      <alignment horizontal="centerContinuous" wrapText="1"/>
    </xf>
    <xf numFmtId="0" fontId="5" fillId="0" borderId="0" xfId="0" applyFont="1" applyAlignment="1">
      <alignment wrapText="1"/>
    </xf>
    <xf numFmtId="0" fontId="5" fillId="0" borderId="0" xfId="0" applyFont="1" applyAlignment="1">
      <alignment horizontal="center" wrapText="1"/>
    </xf>
    <xf numFmtId="0" fontId="2" fillId="0" borderId="0" xfId="0" applyFont="1" applyAlignment="1">
      <alignment wrapText="1"/>
    </xf>
    <xf numFmtId="37" fontId="2" fillId="0" borderId="0" xfId="0" applyNumberFormat="1" applyFont="1" applyBorder="1" applyAlignment="1">
      <alignment horizontal="right"/>
    </xf>
    <xf numFmtId="41" fontId="2" fillId="0" borderId="6" xfId="0" applyNumberFormat="1" applyFont="1" applyFill="1" applyBorder="1" applyAlignment="1">
      <alignment/>
    </xf>
    <xf numFmtId="37" fontId="2" fillId="0" borderId="5" xfId="0" applyNumberFormat="1" applyFont="1" applyBorder="1" applyAlignment="1">
      <alignment horizontal="right"/>
    </xf>
    <xf numFmtId="43" fontId="2" fillId="0" borderId="6" xfId="15" applyFont="1" applyBorder="1" applyAlignment="1">
      <alignment/>
    </xf>
    <xf numFmtId="172" fontId="2" fillId="0" borderId="0" xfId="0" applyNumberFormat="1" applyFont="1" applyBorder="1" applyAlignment="1">
      <alignment/>
    </xf>
    <xf numFmtId="39" fontId="2" fillId="0" borderId="0" xfId="0" applyNumberFormat="1" applyFont="1" applyBorder="1" applyAlignment="1">
      <alignment/>
    </xf>
    <xf numFmtId="0" fontId="9" fillId="0" borderId="0" xfId="0" applyFont="1" applyAlignment="1">
      <alignment/>
    </xf>
    <xf numFmtId="0" fontId="2" fillId="0" borderId="0" xfId="0" applyFont="1" applyAlignment="1">
      <alignment horizontal="left" wrapText="1"/>
    </xf>
    <xf numFmtId="43" fontId="2" fillId="0" borderId="0" xfId="15" applyNumberFormat="1" applyFont="1" applyAlignment="1">
      <alignment/>
    </xf>
    <xf numFmtId="0" fontId="4" fillId="0" borderId="0" xfId="0" applyFont="1" applyFill="1" applyAlignment="1">
      <alignment/>
    </xf>
    <xf numFmtId="37" fontId="2" fillId="0" borderId="6" xfId="0" applyNumberFormat="1" applyFont="1" applyFill="1" applyBorder="1" applyAlignment="1">
      <alignment horizontal="right"/>
    </xf>
    <xf numFmtId="41" fontId="10" fillId="0" borderId="0" xfId="0" applyNumberFormat="1" applyFont="1" applyFill="1" applyAlignment="1">
      <alignment/>
    </xf>
    <xf numFmtId="41" fontId="10" fillId="0" borderId="0" xfId="0" applyNumberFormat="1" applyFont="1" applyFill="1" applyBorder="1" applyAlignment="1">
      <alignment/>
    </xf>
    <xf numFmtId="0" fontId="11" fillId="0" borderId="0" xfId="0" applyFont="1" applyAlignment="1">
      <alignment/>
    </xf>
    <xf numFmtId="41" fontId="11" fillId="0" borderId="0" xfId="0" applyNumberFormat="1" applyFont="1" applyAlignment="1">
      <alignment/>
    </xf>
    <xf numFmtId="0" fontId="2" fillId="0" borderId="0" xfId="0" applyFont="1" applyAlignment="1">
      <alignment vertical="top" wrapText="1"/>
    </xf>
    <xf numFmtId="0" fontId="2" fillId="0" borderId="0" xfId="0" applyFont="1" applyFill="1" applyBorder="1" applyAlignment="1">
      <alignment horizontal="justify" vertical="top" wrapText="1"/>
    </xf>
    <xf numFmtId="41" fontId="2" fillId="0" borderId="7" xfId="15" applyNumberFormat="1" applyFont="1" applyFill="1" applyBorder="1" applyAlignment="1">
      <alignment horizontal="right"/>
    </xf>
    <xf numFmtId="43" fontId="2" fillId="0" borderId="0" xfId="15" applyFont="1" applyBorder="1" applyAlignment="1">
      <alignment horizontal="justify" wrapText="1"/>
    </xf>
    <xf numFmtId="170" fontId="8" fillId="0" borderId="0" xfId="0" applyNumberFormat="1" applyFont="1" applyFill="1" applyBorder="1" applyAlignment="1" quotePrefix="1">
      <alignment horizontal="right"/>
    </xf>
    <xf numFmtId="170" fontId="8" fillId="0" borderId="0" xfId="0" applyNumberFormat="1" applyFont="1" applyFill="1" applyBorder="1" applyAlignment="1">
      <alignment/>
    </xf>
    <xf numFmtId="0" fontId="8" fillId="0" borderId="0" xfId="0" applyFont="1" applyFill="1" applyBorder="1" applyAlignment="1">
      <alignment/>
    </xf>
    <xf numFmtId="0" fontId="2" fillId="0" borderId="0" xfId="0" applyFont="1" applyAlignment="1">
      <alignment vertical="top"/>
    </xf>
    <xf numFmtId="0" fontId="2" fillId="0" borderId="0" xfId="0" applyFont="1" applyFill="1" applyAlignment="1">
      <alignment vertical="top"/>
    </xf>
    <xf numFmtId="0" fontId="2" fillId="0" borderId="0" xfId="0" applyFont="1" applyFill="1" applyAlignment="1">
      <alignment horizontal="center" vertical="top"/>
    </xf>
    <xf numFmtId="0" fontId="1" fillId="0" borderId="0" xfId="0" applyFont="1" applyAlignment="1">
      <alignment/>
    </xf>
    <xf numFmtId="0" fontId="12" fillId="0" borderId="0" xfId="0" applyFont="1" applyAlignment="1">
      <alignment/>
    </xf>
    <xf numFmtId="0" fontId="1" fillId="0" borderId="0" xfId="0" applyFont="1" applyAlignment="1">
      <alignment horizontal="right"/>
    </xf>
    <xf numFmtId="0" fontId="13"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0" fontId="1" fillId="0" borderId="0" xfId="0" applyFont="1" applyAlignment="1">
      <alignment horizontal="center"/>
    </xf>
    <xf numFmtId="41" fontId="12" fillId="0" borderId="0" xfId="0" applyNumberFormat="1" applyFont="1" applyAlignment="1">
      <alignment horizontal="right"/>
    </xf>
    <xf numFmtId="41" fontId="12" fillId="0" borderId="0" xfId="0" applyNumberFormat="1" applyFont="1" applyAlignment="1">
      <alignment/>
    </xf>
    <xf numFmtId="0" fontId="14" fillId="0" borderId="0" xfId="0" applyFont="1" applyAlignment="1">
      <alignment/>
    </xf>
    <xf numFmtId="0" fontId="12" fillId="0" borderId="0" xfId="0" applyFont="1" applyAlignment="1">
      <alignment horizontal="left" indent="1"/>
    </xf>
    <xf numFmtId="41" fontId="12" fillId="0" borderId="3" xfId="0" applyNumberFormat="1" applyFont="1" applyBorder="1" applyAlignment="1">
      <alignment/>
    </xf>
    <xf numFmtId="41" fontId="12" fillId="0" borderId="2" xfId="0" applyNumberFormat="1" applyFont="1" applyBorder="1" applyAlignment="1">
      <alignment/>
    </xf>
    <xf numFmtId="41" fontId="12" fillId="0" borderId="12" xfId="0" applyNumberFormat="1" applyFont="1" applyBorder="1" applyAlignment="1">
      <alignment/>
    </xf>
    <xf numFmtId="0" fontId="14" fillId="0" borderId="0" xfId="0" applyFont="1" applyAlignment="1">
      <alignment horizontal="center"/>
    </xf>
    <xf numFmtId="171" fontId="12" fillId="0" borderId="2" xfId="15" applyNumberFormat="1" applyFont="1" applyBorder="1" applyAlignment="1">
      <alignment/>
    </xf>
    <xf numFmtId="0" fontId="12" fillId="0" borderId="0" xfId="0" applyFont="1" applyBorder="1" applyAlignment="1">
      <alignment horizontal="left" indent="1"/>
    </xf>
    <xf numFmtId="0" fontId="12" fillId="0" borderId="0" xfId="0" applyFont="1" applyBorder="1" applyAlignment="1">
      <alignment horizontal="center"/>
    </xf>
    <xf numFmtId="41" fontId="12" fillId="0" borderId="0" xfId="0" applyNumberFormat="1" applyFont="1" applyBorder="1" applyAlignment="1">
      <alignment/>
    </xf>
    <xf numFmtId="41" fontId="12" fillId="0" borderId="4" xfId="0" applyNumberFormat="1" applyFont="1" applyBorder="1" applyAlignment="1">
      <alignment/>
    </xf>
    <xf numFmtId="41" fontId="12" fillId="0" borderId="1" xfId="0" applyNumberFormat="1" applyFont="1" applyBorder="1" applyAlignment="1">
      <alignment/>
    </xf>
    <xf numFmtId="0" fontId="12" fillId="0" borderId="0" xfId="0" applyFont="1" applyAlignment="1">
      <alignment horizontal="left" wrapText="1" indent="1"/>
    </xf>
    <xf numFmtId="41" fontId="2" fillId="0" borderId="0" xfId="15" applyNumberFormat="1" applyFont="1" applyAlignment="1">
      <alignment/>
    </xf>
    <xf numFmtId="41" fontId="12" fillId="0" borderId="8" xfId="0" applyNumberFormat="1" applyFont="1" applyBorder="1" applyAlignment="1">
      <alignment/>
    </xf>
    <xf numFmtId="0" fontId="12" fillId="0" borderId="0" xfId="0" applyFont="1" applyAlignment="1">
      <alignment horizontal="left" indent="2"/>
    </xf>
    <xf numFmtId="0" fontId="12" fillId="0" borderId="0" xfId="0" applyFont="1" applyAlignment="1">
      <alignment horizontal="left" vertical="center" wrapText="1" indent="2"/>
    </xf>
    <xf numFmtId="37" fontId="15" fillId="0" borderId="0" xfId="0" applyNumberFormat="1" applyFont="1" applyFill="1" applyAlignment="1">
      <alignment/>
    </xf>
    <xf numFmtId="37" fontId="12" fillId="0" borderId="0" xfId="0" applyNumberFormat="1" applyFont="1" applyAlignment="1">
      <alignment/>
    </xf>
    <xf numFmtId="41" fontId="12" fillId="0" borderId="5" xfId="0" applyNumberFormat="1" applyFont="1" applyBorder="1" applyAlignment="1">
      <alignment/>
    </xf>
    <xf numFmtId="0" fontId="12" fillId="0" borderId="0" xfId="0" applyFont="1" applyFill="1" applyAlignment="1">
      <alignment horizontal="left" indent="1"/>
    </xf>
    <xf numFmtId="0" fontId="12" fillId="0" borderId="0" xfId="0" applyFont="1" applyFill="1" applyAlignment="1">
      <alignment horizontal="center"/>
    </xf>
    <xf numFmtId="41" fontId="12" fillId="0" borderId="0" xfId="0" applyNumberFormat="1" applyFont="1" applyFill="1" applyAlignment="1">
      <alignment/>
    </xf>
    <xf numFmtId="41" fontId="12" fillId="0" borderId="0" xfId="0" applyNumberFormat="1" applyFont="1" applyFill="1" applyBorder="1" applyAlignment="1">
      <alignment/>
    </xf>
    <xf numFmtId="0" fontId="12" fillId="0" borderId="0" xfId="0" applyFont="1" applyFill="1" applyAlignment="1">
      <alignment/>
    </xf>
    <xf numFmtId="41" fontId="12" fillId="0" borderId="1" xfId="0" applyNumberFormat="1" applyFont="1" applyFill="1" applyBorder="1" applyAlignment="1">
      <alignment/>
    </xf>
    <xf numFmtId="37" fontId="2" fillId="0" borderId="0" xfId="0" applyNumberFormat="1" applyFont="1" applyFill="1" applyAlignment="1">
      <alignment/>
    </xf>
    <xf numFmtId="39" fontId="12" fillId="0" borderId="0" xfId="0" applyNumberFormat="1" applyFont="1" applyFill="1" applyAlignment="1">
      <alignment/>
    </xf>
    <xf numFmtId="2" fontId="12" fillId="0" borderId="0" xfId="0" applyNumberFormat="1" applyFont="1" applyFill="1" applyBorder="1" applyAlignment="1">
      <alignment/>
    </xf>
    <xf numFmtId="0" fontId="16" fillId="0" borderId="0" xfId="0" applyFont="1" applyAlignment="1">
      <alignment horizontal="right"/>
    </xf>
    <xf numFmtId="40" fontId="2" fillId="0" borderId="0" xfId="0" applyNumberFormat="1" applyFont="1" applyAlignment="1">
      <alignment/>
    </xf>
    <xf numFmtId="0" fontId="12" fillId="0" borderId="0" xfId="0" applyFont="1" applyAlignment="1">
      <alignment horizontal="left"/>
    </xf>
    <xf numFmtId="39" fontId="12" fillId="0" borderId="6" xfId="0" applyNumberFormat="1" applyFont="1" applyBorder="1" applyAlignment="1">
      <alignment/>
    </xf>
    <xf numFmtId="2" fontId="12" fillId="0" borderId="0" xfId="0" applyNumberFormat="1" applyFont="1" applyBorder="1" applyAlignment="1">
      <alignment/>
    </xf>
    <xf numFmtId="41" fontId="12" fillId="0" borderId="0" xfId="15" applyNumberFormat="1" applyFont="1" applyAlignment="1">
      <alignment/>
    </xf>
    <xf numFmtId="41" fontId="17" fillId="0" borderId="0" xfId="0" applyNumberFormat="1" applyFont="1" applyAlignment="1">
      <alignment/>
    </xf>
    <xf numFmtId="37" fontId="2" fillId="0" borderId="0" xfId="0" applyNumberFormat="1" applyFont="1" applyAlignment="1">
      <alignment vertical="top"/>
    </xf>
    <xf numFmtId="43" fontId="2" fillId="0" borderId="7" xfId="15" applyFont="1" applyBorder="1" applyAlignment="1">
      <alignment horizontal="center"/>
    </xf>
    <xf numFmtId="37" fontId="2" fillId="0" borderId="0" xfId="0" applyNumberFormat="1" applyFont="1" applyAlignment="1">
      <alignment horizontal="right" wrapText="1"/>
    </xf>
    <xf numFmtId="39" fontId="2" fillId="0" borderId="6" xfId="0" applyNumberFormat="1" applyFont="1" applyBorder="1" applyAlignment="1">
      <alignment/>
    </xf>
    <xf numFmtId="0" fontId="2" fillId="0" borderId="0" xfId="0" applyFont="1" applyAlignment="1">
      <alignment horizontal="justify" vertical="top" wrapText="1"/>
    </xf>
    <xf numFmtId="0" fontId="2" fillId="0" borderId="0" xfId="0" applyFont="1" applyFill="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Alignment="1">
      <alignment horizontal="justify" wrapText="1"/>
    </xf>
    <xf numFmtId="0" fontId="2"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35</xdr:row>
      <xdr:rowOff>0</xdr:rowOff>
    </xdr:from>
    <xdr:to>
      <xdr:col>9</xdr:col>
      <xdr:colOff>0</xdr:colOff>
      <xdr:row>35</xdr:row>
      <xdr:rowOff>0</xdr:rowOff>
    </xdr:to>
    <xdr:sp>
      <xdr:nvSpPr>
        <xdr:cNvPr id="1" name="TextBox 1"/>
        <xdr:cNvSpPr txBox="1">
          <a:spLocks noChangeArrowheads="1"/>
        </xdr:cNvSpPr>
      </xdr:nvSpPr>
      <xdr:spPr>
        <a:xfrm>
          <a:off x="542925" y="6648450"/>
          <a:ext cx="5200650" cy="0"/>
        </a:xfrm>
        <a:prstGeom prst="rect">
          <a:avLst/>
        </a:prstGeom>
        <a:solidFill>
          <a:srgbClr val="FFFFFF"/>
        </a:solidFill>
        <a:ln w="9525" cmpd="sng">
          <a:noFill/>
        </a:ln>
      </xdr:spPr>
      <xdr:txBody>
        <a:bodyPr vertOverflow="clip" wrap="square"/>
        <a:p>
          <a:pPr algn="just">
            <a:defRPr/>
          </a:pPr>
          <a:r>
            <a:rPr lang="en-US" cap="none" sz="1100" b="0" i="0" u="none" baseline="0"/>
            <a:t>The amount represents the acquisition of 77% shareholdings in the ordinary shares of Kedah Cement Holdings Berhad ("KCHB"), a quoted security on the Kuala Lumpur Stock Exchange during the year by M-Cement Sdn Bhd ("MCSB"), a wholly-owned subsidiary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zoomScaleSheetLayoutView="100" workbookViewId="0" topLeftCell="A1">
      <selection activeCell="A1" sqref="A1"/>
    </sheetView>
  </sheetViews>
  <sheetFormatPr defaultColWidth="9.140625" defaultRowHeight="12.75"/>
  <cols>
    <col min="1" max="1" width="4.7109375" style="2" customWidth="1"/>
    <col min="2" max="2" width="2.57421875" style="2" customWidth="1"/>
    <col min="3" max="3" width="32.421875" style="2" customWidth="1"/>
    <col min="4" max="4" width="11.7109375" style="2" customWidth="1"/>
    <col min="5" max="5" width="1.57421875" style="2" customWidth="1"/>
    <col min="6" max="6" width="12.421875" style="2" customWidth="1"/>
    <col min="7" max="7" width="2.140625" style="2" customWidth="1"/>
    <col min="8" max="8" width="10.8515625" style="2" customWidth="1"/>
    <col min="9" max="9" width="1.28515625" style="2" customWidth="1"/>
    <col min="10" max="10" width="12.421875" style="2" customWidth="1"/>
    <col min="11" max="11" width="7.8515625" style="86" customWidth="1"/>
    <col min="12" max="16384" width="0" style="0" hidden="1" customWidth="1"/>
  </cols>
  <sheetData>
    <row r="1" spans="1:10" ht="12.75">
      <c r="A1" s="8" t="s">
        <v>0</v>
      </c>
      <c r="F1" s="12"/>
      <c r="J1" s="22"/>
    </row>
    <row r="2" ht="12.75">
      <c r="A2" s="8" t="s">
        <v>1</v>
      </c>
    </row>
    <row r="3" ht="12.75">
      <c r="A3" s="8" t="str">
        <f>"Unaudited Quarterly Report on the Consolidated Results for the financial quarter ended "&amp;Notes!IV2</f>
        <v>Unaudited Quarterly Report on the Consolidated Results for the financial quarter ended 30 June 2001</v>
      </c>
    </row>
    <row r="4" ht="13.5">
      <c r="A4" s="79" t="s">
        <v>2</v>
      </c>
    </row>
    <row r="6" spans="1:10" ht="12.75">
      <c r="A6" s="8" t="s">
        <v>3</v>
      </c>
      <c r="D6" s="67" t="s">
        <v>4</v>
      </c>
      <c r="E6" s="68"/>
      <c r="F6" s="69"/>
      <c r="G6" s="8"/>
      <c r="H6" s="67" t="s">
        <v>5</v>
      </c>
      <c r="I6" s="68"/>
      <c r="J6" s="69"/>
    </row>
    <row r="7" spans="2:10" ht="51">
      <c r="B7" s="22"/>
      <c r="D7" s="42" t="s">
        <v>6</v>
      </c>
      <c r="E7" s="42"/>
      <c r="F7" s="42" t="s">
        <v>7</v>
      </c>
      <c r="G7" s="70"/>
      <c r="H7" s="42" t="s">
        <v>8</v>
      </c>
      <c r="I7" s="71"/>
      <c r="J7" s="42" t="s">
        <v>9</v>
      </c>
    </row>
    <row r="8" spans="1:10" ht="12.75">
      <c r="A8" s="22"/>
      <c r="B8" s="22"/>
      <c r="D8" s="13">
        <f>Notes!$IV$3</f>
        <v>37072</v>
      </c>
      <c r="E8" s="42"/>
      <c r="F8" s="13">
        <v>36707</v>
      </c>
      <c r="G8" s="8"/>
      <c r="H8" s="13">
        <f>Notes!$IV$3</f>
        <v>37072</v>
      </c>
      <c r="I8" s="42"/>
      <c r="J8" s="13">
        <f>F8</f>
        <v>36707</v>
      </c>
    </row>
    <row r="9" spans="1:10" ht="12.75">
      <c r="A9" s="22"/>
      <c r="B9" s="22"/>
      <c r="D9" s="12" t="s">
        <v>10</v>
      </c>
      <c r="E9" s="12"/>
      <c r="F9" s="12" t="s">
        <v>10</v>
      </c>
      <c r="G9" s="8"/>
      <c r="H9" s="12" t="s">
        <v>10</v>
      </c>
      <c r="I9" s="43"/>
      <c r="J9" s="12" t="s">
        <v>10</v>
      </c>
    </row>
    <row r="10" spans="1:10" ht="12.75">
      <c r="A10" s="22"/>
      <c r="B10" s="22"/>
      <c r="D10" s="1"/>
      <c r="E10" s="1"/>
      <c r="F10" s="1"/>
      <c r="G10" s="1"/>
      <c r="H10" s="1"/>
      <c r="I10" s="1"/>
      <c r="J10" s="1"/>
    </row>
    <row r="11" spans="1:11" ht="12.75">
      <c r="A11" s="19" t="s">
        <v>11</v>
      </c>
      <c r="B11" s="22"/>
      <c r="C11" s="143" t="s">
        <v>156</v>
      </c>
      <c r="D11" s="44">
        <f>H11-K11</f>
        <v>422185</v>
      </c>
      <c r="E11" s="5"/>
      <c r="F11" s="59">
        <v>430694</v>
      </c>
      <c r="G11" s="5"/>
      <c r="H11" s="59">
        <v>802063</v>
      </c>
      <c r="I11" s="5"/>
      <c r="J11" s="73">
        <v>748359</v>
      </c>
      <c r="K11" s="87">
        <v>379878</v>
      </c>
    </row>
    <row r="12" spans="1:11" ht="12.75">
      <c r="A12" s="19" t="s">
        <v>12</v>
      </c>
      <c r="B12" s="22"/>
      <c r="C12" s="72" t="s">
        <v>13</v>
      </c>
      <c r="D12" s="59">
        <f>H12-K12</f>
        <v>9</v>
      </c>
      <c r="E12" s="59"/>
      <c r="F12" s="59">
        <v>14</v>
      </c>
      <c r="G12" s="62"/>
      <c r="H12" s="59">
        <v>18</v>
      </c>
      <c r="I12" s="5"/>
      <c r="J12" s="59">
        <f>29+4837</f>
        <v>4866</v>
      </c>
      <c r="K12" s="87">
        <v>9</v>
      </c>
    </row>
    <row r="13" spans="1:11" ht="13.5" thickBot="1">
      <c r="A13" s="19" t="s">
        <v>14</v>
      </c>
      <c r="B13" s="22"/>
      <c r="C13" s="143" t="s">
        <v>157</v>
      </c>
      <c r="D13" s="74">
        <f>H13-K13</f>
        <v>400</v>
      </c>
      <c r="E13" s="59"/>
      <c r="F13" s="74">
        <v>594</v>
      </c>
      <c r="G13" s="62"/>
      <c r="H13" s="74">
        <v>739</v>
      </c>
      <c r="I13" s="62"/>
      <c r="J13" s="83">
        <f>5860-4837</f>
        <v>1023</v>
      </c>
      <c r="K13" s="87">
        <v>339</v>
      </c>
    </row>
    <row r="14" spans="1:10" ht="13.5" thickTop="1">
      <c r="A14" s="19"/>
      <c r="B14" s="22"/>
      <c r="C14" s="72"/>
      <c r="D14" s="5"/>
      <c r="E14" s="5"/>
      <c r="F14" s="5"/>
      <c r="G14" s="5"/>
      <c r="H14" s="5"/>
      <c r="I14" s="5"/>
      <c r="J14" s="4"/>
    </row>
    <row r="15" spans="1:11" ht="51">
      <c r="A15" s="19" t="s">
        <v>15</v>
      </c>
      <c r="B15" s="19"/>
      <c r="C15" s="88" t="s">
        <v>158</v>
      </c>
      <c r="D15" s="5">
        <f>H15-K15</f>
        <v>107098</v>
      </c>
      <c r="E15" s="5"/>
      <c r="F15" s="5">
        <v>115752</v>
      </c>
      <c r="G15" s="5"/>
      <c r="H15" s="5">
        <v>162231</v>
      </c>
      <c r="I15" s="5"/>
      <c r="J15" s="73">
        <v>153134</v>
      </c>
      <c r="K15" s="87">
        <v>55133</v>
      </c>
    </row>
    <row r="16" spans="1:11" ht="12.75">
      <c r="A16" s="19" t="s">
        <v>12</v>
      </c>
      <c r="B16" s="22"/>
      <c r="C16" s="143" t="s">
        <v>159</v>
      </c>
      <c r="D16" s="5">
        <f>H16-K16</f>
        <v>-19351</v>
      </c>
      <c r="E16" s="5"/>
      <c r="F16" s="5">
        <v>-23149</v>
      </c>
      <c r="G16" s="5"/>
      <c r="H16" s="5">
        <v>-36095</v>
      </c>
      <c r="I16" s="5"/>
      <c r="J16" s="73">
        <v>-43646</v>
      </c>
      <c r="K16" s="87">
        <v>-16744</v>
      </c>
    </row>
    <row r="17" spans="1:11" ht="12.75">
      <c r="A17" s="19" t="s">
        <v>14</v>
      </c>
      <c r="B17" s="22"/>
      <c r="C17" s="72" t="s">
        <v>16</v>
      </c>
      <c r="D17" s="5">
        <f>H17-K17</f>
        <v>-44115</v>
      </c>
      <c r="E17" s="5"/>
      <c r="F17" s="5">
        <v>-45267</v>
      </c>
      <c r="G17" s="5"/>
      <c r="H17" s="5">
        <v>-87829</v>
      </c>
      <c r="I17" s="5"/>
      <c r="J17" s="73">
        <v>-87181</v>
      </c>
      <c r="K17" s="87">
        <v>-43714</v>
      </c>
    </row>
    <row r="18" spans="1:11" ht="12.75">
      <c r="A18" s="19" t="s">
        <v>17</v>
      </c>
      <c r="B18" s="22"/>
      <c r="C18" s="72" t="s">
        <v>18</v>
      </c>
      <c r="D18" s="5">
        <f>H18-K18</f>
        <v>0</v>
      </c>
      <c r="E18" s="5"/>
      <c r="F18" s="5">
        <v>0</v>
      </c>
      <c r="G18" s="5"/>
      <c r="H18" s="5">
        <v>0</v>
      </c>
      <c r="I18" s="5"/>
      <c r="J18" s="5">
        <v>0</v>
      </c>
      <c r="K18" s="87">
        <v>0</v>
      </c>
    </row>
    <row r="19" spans="1:11" ht="51">
      <c r="A19" s="19" t="s">
        <v>19</v>
      </c>
      <c r="B19" s="22"/>
      <c r="C19" s="72" t="s">
        <v>160</v>
      </c>
      <c r="D19" s="45">
        <f>SUM(D15:D18)</f>
        <v>43632</v>
      </c>
      <c r="E19" s="5"/>
      <c r="F19" s="45">
        <f>SUM(F15:F18)</f>
        <v>47336</v>
      </c>
      <c r="G19" s="5"/>
      <c r="H19" s="45">
        <f>SUM(H15:H18)</f>
        <v>38307</v>
      </c>
      <c r="I19" s="5"/>
      <c r="J19" s="45">
        <f>SUM(J15:J18)</f>
        <v>22307</v>
      </c>
      <c r="K19" s="87">
        <v>-5325</v>
      </c>
    </row>
    <row r="20" spans="1:11" ht="25.5">
      <c r="A20" s="19" t="s">
        <v>20</v>
      </c>
      <c r="B20" s="22"/>
      <c r="C20" s="80" t="s">
        <v>21</v>
      </c>
      <c r="D20" s="5">
        <f>H20-K20</f>
        <v>-814</v>
      </c>
      <c r="E20" s="5"/>
      <c r="F20" s="5">
        <v>-31</v>
      </c>
      <c r="G20" s="5"/>
      <c r="H20" s="5">
        <v>-1645</v>
      </c>
      <c r="I20" s="5"/>
      <c r="J20" s="73">
        <v>-239</v>
      </c>
      <c r="K20" s="87">
        <v>-831</v>
      </c>
    </row>
    <row r="21" spans="1:10" ht="12.75">
      <c r="A21" s="19" t="s">
        <v>22</v>
      </c>
      <c r="B21" s="22"/>
      <c r="C21" s="72" t="s">
        <v>161</v>
      </c>
      <c r="D21" s="45"/>
      <c r="E21" s="5"/>
      <c r="F21" s="45"/>
      <c r="G21" s="5"/>
      <c r="H21" s="45"/>
      <c r="I21" s="5"/>
      <c r="J21" s="75"/>
    </row>
    <row r="22" spans="1:11" ht="12.75">
      <c r="A22" s="19"/>
      <c r="B22" s="22"/>
      <c r="C22" s="72" t="s">
        <v>23</v>
      </c>
      <c r="D22" s="5">
        <f>SUM(D19:D20)</f>
        <v>42818</v>
      </c>
      <c r="E22" s="5"/>
      <c r="F22" s="5">
        <f>SUM(F19:F20)</f>
        <v>47305</v>
      </c>
      <c r="G22" s="5"/>
      <c r="H22" s="5">
        <f>SUM(H19:H20)</f>
        <v>36662</v>
      </c>
      <c r="I22" s="5"/>
      <c r="J22" s="5">
        <f>SUM(J19:J20)</f>
        <v>22068</v>
      </c>
      <c r="K22" s="87">
        <v>-6156</v>
      </c>
    </row>
    <row r="23" spans="1:11" ht="12.75">
      <c r="A23" s="19" t="s">
        <v>24</v>
      </c>
      <c r="B23" s="22"/>
      <c r="C23" s="143" t="s">
        <v>162</v>
      </c>
      <c r="D23" s="5">
        <f>H23-K23</f>
        <v>-3892</v>
      </c>
      <c r="E23" s="5"/>
      <c r="F23" s="5">
        <v>-5039</v>
      </c>
      <c r="G23" s="5"/>
      <c r="H23" s="5">
        <v>-3835</v>
      </c>
      <c r="I23" s="5"/>
      <c r="J23" s="73">
        <v>-7284</v>
      </c>
      <c r="K23" s="87">
        <v>57</v>
      </c>
    </row>
    <row r="24" spans="1:10" ht="12.75">
      <c r="A24" s="19" t="s">
        <v>26</v>
      </c>
      <c r="B24" s="22" t="s">
        <v>26</v>
      </c>
      <c r="C24" s="143" t="s">
        <v>163</v>
      </c>
      <c r="D24" s="45"/>
      <c r="E24" s="5"/>
      <c r="F24" s="45"/>
      <c r="G24" s="5"/>
      <c r="H24" s="45"/>
      <c r="I24" s="5"/>
      <c r="J24" s="75"/>
    </row>
    <row r="25" spans="1:11" ht="12.75">
      <c r="A25" s="19"/>
      <c r="B25" s="22"/>
      <c r="C25" s="72" t="s">
        <v>27</v>
      </c>
      <c r="D25" s="5">
        <f>D23+D22</f>
        <v>38926</v>
      </c>
      <c r="E25" s="5"/>
      <c r="F25" s="5">
        <f>F23+F22</f>
        <v>42266</v>
      </c>
      <c r="G25" s="5"/>
      <c r="H25" s="5">
        <f>H23+H22</f>
        <v>32827</v>
      </c>
      <c r="I25" s="5"/>
      <c r="J25" s="5">
        <f>J23+J22</f>
        <v>14784</v>
      </c>
      <c r="K25" s="87">
        <v>-6099</v>
      </c>
    </row>
    <row r="26" spans="1:11" ht="12.75">
      <c r="A26" s="19"/>
      <c r="B26" s="22" t="s">
        <v>28</v>
      </c>
      <c r="C26" s="72" t="s">
        <v>29</v>
      </c>
      <c r="D26" s="5">
        <f>H26-K26</f>
        <v>-1672</v>
      </c>
      <c r="E26" s="5"/>
      <c r="F26" s="5">
        <v>-3623</v>
      </c>
      <c r="G26" s="5"/>
      <c r="H26" s="5">
        <v>-384</v>
      </c>
      <c r="I26" s="5"/>
      <c r="J26" s="73">
        <v>906</v>
      </c>
      <c r="K26" s="87">
        <v>1288</v>
      </c>
    </row>
    <row r="27" spans="1:11" ht="12.75">
      <c r="A27" s="19" t="s">
        <v>30</v>
      </c>
      <c r="B27" s="22"/>
      <c r="C27" s="143" t="s">
        <v>164</v>
      </c>
      <c r="D27" s="5">
        <v>0</v>
      </c>
      <c r="E27" s="5"/>
      <c r="F27" s="5">
        <v>0</v>
      </c>
      <c r="G27" s="5"/>
      <c r="H27" s="5">
        <v>0</v>
      </c>
      <c r="I27" s="5"/>
      <c r="J27" s="5">
        <v>0</v>
      </c>
      <c r="K27" s="87"/>
    </row>
    <row r="28" spans="1:10" ht="25.5">
      <c r="A28" s="19" t="s">
        <v>32</v>
      </c>
      <c r="B28" s="22"/>
      <c r="C28" s="72" t="s">
        <v>166</v>
      </c>
      <c r="D28" s="45">
        <f>SUM(D25:D27)</f>
        <v>37254</v>
      </c>
      <c r="E28" s="5"/>
      <c r="F28" s="45">
        <f>SUM(F25:F27)</f>
        <v>38643</v>
      </c>
      <c r="G28" s="5"/>
      <c r="H28" s="45">
        <f>SUM(H25:H27)</f>
        <v>32443</v>
      </c>
      <c r="I28" s="5"/>
      <c r="J28" s="45">
        <f>SUM(J25:J27)</f>
        <v>15690</v>
      </c>
    </row>
    <row r="29" spans="1:11" ht="12.75">
      <c r="A29" s="19" t="s">
        <v>36</v>
      </c>
      <c r="B29" s="22" t="s">
        <v>26</v>
      </c>
      <c r="C29" s="72" t="s">
        <v>33</v>
      </c>
      <c r="D29" s="44">
        <v>0</v>
      </c>
      <c r="E29" s="5"/>
      <c r="F29" s="5">
        <v>0</v>
      </c>
      <c r="G29" s="5"/>
      <c r="H29" s="5">
        <v>0</v>
      </c>
      <c r="I29" s="5"/>
      <c r="J29" s="63">
        <v>0</v>
      </c>
      <c r="K29" s="87">
        <v>0</v>
      </c>
    </row>
    <row r="30" spans="1:11" ht="12.75">
      <c r="A30" s="19"/>
      <c r="B30" s="22" t="s">
        <v>28</v>
      </c>
      <c r="C30" s="72" t="s">
        <v>29</v>
      </c>
      <c r="D30" s="44">
        <v>0</v>
      </c>
      <c r="E30" s="5"/>
      <c r="F30" s="5">
        <v>0</v>
      </c>
      <c r="G30" s="5"/>
      <c r="H30" s="5">
        <v>0</v>
      </c>
      <c r="I30" s="5"/>
      <c r="J30" s="63">
        <v>0</v>
      </c>
      <c r="K30" s="87">
        <v>0</v>
      </c>
    </row>
    <row r="31" spans="1:10" ht="12.75">
      <c r="A31" s="19"/>
      <c r="B31" s="22" t="s">
        <v>34</v>
      </c>
      <c r="C31" s="72" t="s">
        <v>35</v>
      </c>
      <c r="D31" s="5"/>
      <c r="E31" s="5"/>
      <c r="F31" s="5"/>
      <c r="G31" s="5"/>
      <c r="H31" s="5"/>
      <c r="I31" s="5"/>
      <c r="J31" s="63"/>
    </row>
    <row r="32" spans="1:11" ht="12.75">
      <c r="A32" s="19"/>
      <c r="B32" s="22"/>
      <c r="C32" s="72" t="s">
        <v>31</v>
      </c>
      <c r="D32" s="44">
        <v>0</v>
      </c>
      <c r="E32" s="5"/>
      <c r="F32" s="5">
        <v>0</v>
      </c>
      <c r="G32" s="5"/>
      <c r="H32" s="5">
        <v>0</v>
      </c>
      <c r="I32" s="5"/>
      <c r="J32" s="63">
        <v>0</v>
      </c>
      <c r="K32" s="87">
        <v>0</v>
      </c>
    </row>
    <row r="33" spans="1:11" ht="26.25" thickBot="1">
      <c r="A33" s="19" t="s">
        <v>165</v>
      </c>
      <c r="B33" s="22"/>
      <c r="C33" s="72" t="s">
        <v>167</v>
      </c>
      <c r="D33" s="46">
        <f>SUM(D28:D32)</f>
        <v>37254</v>
      </c>
      <c r="E33" s="44"/>
      <c r="F33" s="46">
        <f>SUM(F28:F32)</f>
        <v>38643</v>
      </c>
      <c r="G33" s="44"/>
      <c r="H33" s="46">
        <f>SUM(H28:H32)</f>
        <v>32443</v>
      </c>
      <c r="I33" s="44"/>
      <c r="J33" s="46">
        <f>SUM(J28:J32)</f>
        <v>15690</v>
      </c>
      <c r="K33" s="87">
        <v>-4811</v>
      </c>
    </row>
    <row r="34" spans="1:10" ht="6" customHeight="1" thickTop="1">
      <c r="A34" s="19"/>
      <c r="B34" s="22"/>
      <c r="D34" s="81"/>
      <c r="E34" s="1"/>
      <c r="F34" s="1"/>
      <c r="G34" s="1"/>
      <c r="H34" s="81"/>
      <c r="I34" s="1"/>
      <c r="J34" s="1"/>
    </row>
    <row r="35" spans="1:10" ht="12.75">
      <c r="A35" s="19">
        <v>3</v>
      </c>
      <c r="B35" s="2" t="s">
        <v>168</v>
      </c>
      <c r="D35" s="1"/>
      <c r="E35" s="1"/>
      <c r="F35" s="1"/>
      <c r="G35" s="1"/>
      <c r="H35" s="1"/>
      <c r="I35" s="1"/>
      <c r="J35" s="1"/>
    </row>
    <row r="36" spans="1:10" ht="12.75">
      <c r="A36" s="19"/>
      <c r="B36" s="22" t="s">
        <v>37</v>
      </c>
      <c r="C36" s="2" t="s">
        <v>38</v>
      </c>
      <c r="D36" s="64">
        <f>D33/('Bal sheet'!$D$39*2)*100</f>
        <v>1.2874370692300674</v>
      </c>
      <c r="E36" s="65"/>
      <c r="F36" s="64">
        <f>F33/('Bal sheet'!$D$39*2)*100</f>
        <v>1.3354386285031807</v>
      </c>
      <c r="G36" s="65"/>
      <c r="H36" s="64">
        <f>H33/('Bal sheet'!$D$39*2)*100</f>
        <v>1.121176808853575</v>
      </c>
      <c r="I36" s="65"/>
      <c r="J36" s="64">
        <f>J33/('Bal sheet'!$D$39*2)*100</f>
        <v>0.5422206371455349</v>
      </c>
    </row>
    <row r="37" spans="1:10" ht="13.5" thickBot="1">
      <c r="A37" s="19"/>
      <c r="B37" s="22" t="s">
        <v>39</v>
      </c>
      <c r="C37" s="2" t="s">
        <v>40</v>
      </c>
      <c r="D37" s="76">
        <v>0</v>
      </c>
      <c r="E37" s="65"/>
      <c r="F37" s="76">
        <v>0</v>
      </c>
      <c r="G37" s="65"/>
      <c r="H37" s="76">
        <v>0</v>
      </c>
      <c r="I37" s="65"/>
      <c r="J37" s="76">
        <v>0</v>
      </c>
    </row>
    <row r="38" spans="1:10" ht="13.5" thickTop="1">
      <c r="A38" s="19"/>
      <c r="B38" s="22"/>
      <c r="D38" s="77"/>
      <c r="E38" s="65"/>
      <c r="F38" s="77"/>
      <c r="G38" s="65"/>
      <c r="H38" s="77"/>
      <c r="I38" s="65"/>
      <c r="J38" s="77"/>
    </row>
    <row r="39" spans="1:10" ht="13.5" thickBot="1">
      <c r="A39" s="19" t="s">
        <v>41</v>
      </c>
      <c r="B39" s="23" t="s">
        <v>42</v>
      </c>
      <c r="D39" s="76">
        <v>0</v>
      </c>
      <c r="E39" s="65"/>
      <c r="F39" s="77"/>
      <c r="G39" s="65"/>
      <c r="H39" s="77"/>
      <c r="I39" s="65"/>
      <c r="J39" s="77"/>
    </row>
    <row r="40" spans="1:10" ht="14.25" thickBot="1" thickTop="1">
      <c r="A40" s="22"/>
      <c r="B40" s="2" t="s">
        <v>43</v>
      </c>
      <c r="D40" s="144" t="s">
        <v>153</v>
      </c>
      <c r="E40" s="65"/>
      <c r="F40" s="77"/>
      <c r="G40" s="65"/>
      <c r="H40" s="77"/>
      <c r="I40" s="65"/>
      <c r="J40" s="77"/>
    </row>
    <row r="41" spans="1:6" ht="13.5" thickTop="1">
      <c r="A41" s="22"/>
      <c r="D41" s="78"/>
      <c r="E41" s="11"/>
      <c r="F41" s="78"/>
    </row>
    <row r="42" spans="1:6" ht="51">
      <c r="A42" s="22"/>
      <c r="D42" s="145" t="s">
        <v>44</v>
      </c>
      <c r="F42" s="145" t="s">
        <v>45</v>
      </c>
    </row>
    <row r="43" spans="1:6" ht="13.5" thickBot="1">
      <c r="A43" s="22">
        <v>5</v>
      </c>
      <c r="B43" s="2" t="s">
        <v>46</v>
      </c>
      <c r="D43" s="146">
        <f>'Bal sheet'!D55</f>
        <v>0.71</v>
      </c>
      <c r="E43" s="11"/>
      <c r="F43" s="146">
        <f>'Bal sheet'!F55</f>
        <v>0.7</v>
      </c>
    </row>
    <row r="44" spans="1:6" ht="13.5" thickTop="1">
      <c r="A44" s="22"/>
      <c r="D44" s="78"/>
      <c r="E44" s="11"/>
      <c r="F44" s="78"/>
    </row>
    <row r="45" spans="1:2" ht="12.75">
      <c r="A45" s="22"/>
      <c r="B45" s="30" t="s">
        <v>47</v>
      </c>
    </row>
    <row r="46" spans="1:10" ht="27.75" customHeight="1">
      <c r="A46" s="19">
        <v>1</v>
      </c>
      <c r="B46" s="147" t="s">
        <v>185</v>
      </c>
      <c r="C46" s="147"/>
      <c r="D46" s="147"/>
      <c r="E46" s="147"/>
      <c r="F46" s="147"/>
      <c r="G46" s="147"/>
      <c r="H46" s="147"/>
      <c r="I46" s="147"/>
      <c r="J46" s="147"/>
    </row>
    <row r="47" spans="1:10" ht="39.75" customHeight="1">
      <c r="A47" s="19">
        <v>2</v>
      </c>
      <c r="B47" s="147" t="s">
        <v>184</v>
      </c>
      <c r="C47" s="147"/>
      <c r="D47" s="147"/>
      <c r="E47" s="147"/>
      <c r="F47" s="147"/>
      <c r="G47" s="147"/>
      <c r="H47" s="147"/>
      <c r="I47" s="147"/>
      <c r="J47" s="147"/>
    </row>
    <row r="48" ht="12.75">
      <c r="A48" s="22"/>
    </row>
  </sheetData>
  <mergeCells count="2">
    <mergeCell ref="B46:J46"/>
    <mergeCell ref="B47:J47"/>
  </mergeCells>
  <printOptions horizontalCentered="1"/>
  <pageMargins left="0.5" right="0" top="0" bottom="0.25" header="0.5" footer="0"/>
  <pageSetup fitToHeight="1" fitToWidth="1" horizontalDpi="600" verticalDpi="600" orientation="portrait" paperSize="9" r:id="rId1"/>
  <headerFooter alignWithMargins="0">
    <oddFooter>&amp;C&amp;"CG Times,Regular"&amp;9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zoomScale="90" zoomScaleNormal="90" zoomScaleSheetLayoutView="100" workbookViewId="0" topLeftCell="A1">
      <selection activeCell="A1" sqref="A1"/>
    </sheetView>
  </sheetViews>
  <sheetFormatPr defaultColWidth="9.140625" defaultRowHeight="12.75"/>
  <cols>
    <col min="1" max="1" width="2.8515625" style="99" customWidth="1"/>
    <col min="2" max="2" width="33.28125" style="99" customWidth="1"/>
    <col min="3" max="3" width="3.8515625" style="99" customWidth="1"/>
    <col min="4" max="4" width="12.140625" style="99" bestFit="1" customWidth="1"/>
    <col min="5" max="5" width="3.28125" style="99" customWidth="1"/>
    <col min="6" max="6" width="11.57421875" style="99" bestFit="1" customWidth="1"/>
    <col min="7" max="7" width="1.57421875" style="2" customWidth="1"/>
    <col min="8" max="8" width="8.57421875" style="2" customWidth="1"/>
    <col min="9" max="9" width="1.57421875" style="2" customWidth="1"/>
    <col min="10" max="10" width="8.57421875" style="2" customWidth="1"/>
    <col min="11" max="11" width="3.7109375" style="1" customWidth="1"/>
    <col min="12" max="12" width="6.57421875" style="6" hidden="1" customWidth="1"/>
    <col min="13" max="16384" width="5.57421875" style="6" hidden="1" customWidth="1"/>
  </cols>
  <sheetData>
    <row r="1" spans="1:10" ht="15">
      <c r="A1" s="98" t="str">
        <f>'Income stmt'!A1</f>
        <v>MALAYAN CEMENT BERHAD ("The Company") </v>
      </c>
      <c r="F1" s="100"/>
      <c r="J1" s="22"/>
    </row>
    <row r="2" ht="15">
      <c r="A2" s="98" t="str">
        <f>'Income stmt'!A2</f>
        <v>and its subsidiary companies ("The Group")</v>
      </c>
    </row>
    <row r="3" ht="15">
      <c r="A3" s="98" t="str">
        <f>'Income stmt'!A3</f>
        <v>Unaudited Quarterly Report on the Consolidated Results for the financial quarter ended 30 June 2001</v>
      </c>
    </row>
    <row r="4" ht="15">
      <c r="A4" s="101" t="str">
        <f>'Income stmt'!A4</f>
        <v>The figures have not been audited</v>
      </c>
    </row>
    <row r="6" ht="15">
      <c r="A6" s="98" t="s">
        <v>48</v>
      </c>
    </row>
    <row r="7" ht="15">
      <c r="A7" s="98"/>
    </row>
    <row r="8" spans="3:6" ht="15">
      <c r="C8" s="102"/>
      <c r="E8" s="103"/>
      <c r="F8" s="100" t="s">
        <v>49</v>
      </c>
    </row>
    <row r="9" spans="3:6" ht="15">
      <c r="C9" s="102"/>
      <c r="D9" s="100" t="s">
        <v>50</v>
      </c>
      <c r="E9" s="103"/>
      <c r="F9" s="100" t="s">
        <v>51</v>
      </c>
    </row>
    <row r="10" spans="3:6" ht="15">
      <c r="C10" s="102"/>
      <c r="D10" s="100" t="s">
        <v>52</v>
      </c>
      <c r="E10" s="103"/>
      <c r="F10" s="100" t="s">
        <v>53</v>
      </c>
    </row>
    <row r="11" spans="3:6" ht="15">
      <c r="C11" s="102"/>
      <c r="D11" s="3">
        <f>'Income stmt'!D8</f>
        <v>37072</v>
      </c>
      <c r="E11" s="100"/>
      <c r="F11" s="3">
        <v>36891</v>
      </c>
    </row>
    <row r="12" spans="3:6" ht="15">
      <c r="C12" s="104" t="s">
        <v>54</v>
      </c>
      <c r="D12" s="100" t="s">
        <v>10</v>
      </c>
      <c r="E12" s="100"/>
      <c r="F12" s="100" t="s">
        <v>10</v>
      </c>
    </row>
    <row r="13" spans="3:10" ht="15">
      <c r="C13" s="102"/>
      <c r="D13" s="105"/>
      <c r="E13" s="105"/>
      <c r="F13" s="105"/>
      <c r="G13" s="5"/>
      <c r="H13" s="5"/>
      <c r="I13" s="5"/>
      <c r="J13" s="5"/>
    </row>
    <row r="14" spans="1:10" ht="15">
      <c r="A14" s="103"/>
      <c r="B14" s="99" t="s">
        <v>55</v>
      </c>
      <c r="C14" s="102"/>
      <c r="D14" s="106">
        <v>2896970</v>
      </c>
      <c r="E14" s="106"/>
      <c r="F14" s="106">
        <v>2918909</v>
      </c>
      <c r="G14" s="5"/>
      <c r="H14" s="5"/>
      <c r="I14" s="5"/>
      <c r="J14" s="5"/>
    </row>
    <row r="15" spans="1:10" ht="15">
      <c r="A15" s="103"/>
      <c r="B15" s="99" t="s">
        <v>56</v>
      </c>
      <c r="C15" s="102"/>
      <c r="D15" s="106">
        <v>18583</v>
      </c>
      <c r="E15" s="106"/>
      <c r="F15" s="106">
        <v>20228</v>
      </c>
      <c r="G15" s="5"/>
      <c r="H15" s="5"/>
      <c r="I15" s="5"/>
      <c r="J15" s="5"/>
    </row>
    <row r="16" spans="1:10" ht="15">
      <c r="A16" s="103"/>
      <c r="B16" s="99" t="s">
        <v>57</v>
      </c>
      <c r="C16" s="102"/>
      <c r="D16" s="106">
        <v>12098</v>
      </c>
      <c r="E16" s="106"/>
      <c r="F16" s="106">
        <v>9181</v>
      </c>
      <c r="G16" s="5"/>
      <c r="H16" s="5"/>
      <c r="I16" s="5"/>
      <c r="J16" s="5"/>
    </row>
    <row r="17" spans="1:10" ht="15">
      <c r="A17" s="103"/>
      <c r="B17" s="99" t="s">
        <v>58</v>
      </c>
      <c r="C17" s="102"/>
      <c r="D17" s="106">
        <v>1030089</v>
      </c>
      <c r="E17" s="106"/>
      <c r="F17" s="106">
        <v>1029258</v>
      </c>
      <c r="G17" s="5"/>
      <c r="H17" s="5"/>
      <c r="I17" s="5"/>
      <c r="J17" s="5"/>
    </row>
    <row r="18" spans="1:10" ht="15">
      <c r="A18" s="103"/>
      <c r="C18" s="102"/>
      <c r="D18" s="106"/>
      <c r="E18" s="106"/>
      <c r="F18" s="106"/>
      <c r="G18" s="5"/>
      <c r="H18" s="5"/>
      <c r="I18" s="5"/>
      <c r="J18" s="5"/>
    </row>
    <row r="19" spans="1:10" ht="15">
      <c r="A19" s="103"/>
      <c r="B19" s="107" t="s">
        <v>59</v>
      </c>
      <c r="C19" s="102"/>
      <c r="D19" s="106"/>
      <c r="E19" s="106"/>
      <c r="F19" s="106"/>
      <c r="G19" s="5"/>
      <c r="H19" s="5"/>
      <c r="I19" s="5"/>
      <c r="J19" s="5"/>
    </row>
    <row r="20" spans="1:10" ht="15">
      <c r="A20" s="103"/>
      <c r="B20" s="108" t="s">
        <v>60</v>
      </c>
      <c r="C20" s="102"/>
      <c r="D20" s="109">
        <v>241744</v>
      </c>
      <c r="E20" s="106"/>
      <c r="F20" s="109">
        <v>238313</v>
      </c>
      <c r="G20" s="5"/>
      <c r="H20" s="5"/>
      <c r="I20" s="5"/>
      <c r="J20" s="5"/>
    </row>
    <row r="21" spans="1:10" ht="15">
      <c r="A21" s="103"/>
      <c r="B21" s="108" t="s">
        <v>61</v>
      </c>
      <c r="C21" s="102"/>
      <c r="D21" s="110">
        <v>321212</v>
      </c>
      <c r="E21" s="106"/>
      <c r="F21" s="110">
        <v>303278</v>
      </c>
      <c r="G21" s="5"/>
      <c r="H21" s="5"/>
      <c r="I21" s="5"/>
      <c r="J21" s="5"/>
    </row>
    <row r="22" spans="1:10" ht="15">
      <c r="A22" s="103"/>
      <c r="B22" s="108" t="s">
        <v>62</v>
      </c>
      <c r="C22" s="102"/>
      <c r="D22" s="110">
        <f>59734+2726</f>
        <v>62460</v>
      </c>
      <c r="E22" s="106"/>
      <c r="F22" s="110">
        <v>58334</v>
      </c>
      <c r="G22" s="5"/>
      <c r="H22" s="5"/>
      <c r="I22" s="5"/>
      <c r="J22" s="5"/>
    </row>
    <row r="23" spans="1:10" ht="15">
      <c r="A23" s="103"/>
      <c r="B23" s="108" t="s">
        <v>63</v>
      </c>
      <c r="C23" s="102"/>
      <c r="D23" s="110">
        <v>0</v>
      </c>
      <c r="E23" s="106"/>
      <c r="F23" s="110">
        <v>698</v>
      </c>
      <c r="G23" s="5"/>
      <c r="H23" s="5"/>
      <c r="I23" s="5"/>
      <c r="J23" s="5"/>
    </row>
    <row r="24" spans="1:10" ht="15">
      <c r="A24" s="103"/>
      <c r="B24" s="108" t="s">
        <v>64</v>
      </c>
      <c r="D24" s="110">
        <v>49338</v>
      </c>
      <c r="E24" s="106"/>
      <c r="F24" s="110">
        <v>56145</v>
      </c>
      <c r="G24" s="5"/>
      <c r="H24" s="5"/>
      <c r="I24" s="5"/>
      <c r="J24" s="5"/>
    </row>
    <row r="25" spans="1:10" ht="15">
      <c r="A25" s="103"/>
      <c r="B25" s="108" t="s">
        <v>65</v>
      </c>
      <c r="C25" s="102"/>
      <c r="D25" s="110">
        <v>68671</v>
      </c>
      <c r="E25" s="106"/>
      <c r="F25" s="110">
        <v>67211</v>
      </c>
      <c r="G25" s="5"/>
      <c r="H25" s="5"/>
      <c r="I25" s="5"/>
      <c r="J25" s="5"/>
    </row>
    <row r="26" spans="1:10" ht="15">
      <c r="A26" s="103"/>
      <c r="C26" s="102"/>
      <c r="D26" s="111">
        <f>SUM(D20:D25)</f>
        <v>743425</v>
      </c>
      <c r="E26" s="106"/>
      <c r="F26" s="111">
        <f>SUM(F20:F25)</f>
        <v>723979</v>
      </c>
      <c r="G26" s="5"/>
      <c r="H26" s="5"/>
      <c r="I26" s="5"/>
      <c r="J26" s="5"/>
    </row>
    <row r="27" spans="1:10" ht="15">
      <c r="A27" s="103"/>
      <c r="B27" s="107" t="s">
        <v>66</v>
      </c>
      <c r="C27" s="112"/>
      <c r="D27" s="109"/>
      <c r="E27" s="106"/>
      <c r="F27" s="109"/>
      <c r="G27" s="5"/>
      <c r="H27" s="5"/>
      <c r="I27" s="5"/>
      <c r="J27" s="5"/>
    </row>
    <row r="28" spans="2:10" ht="15">
      <c r="B28" s="108" t="s">
        <v>67</v>
      </c>
      <c r="C28" s="102"/>
      <c r="D28" s="110">
        <f>172615+3</f>
        <v>172618</v>
      </c>
      <c r="E28" s="106"/>
      <c r="F28" s="110">
        <v>181811</v>
      </c>
      <c r="G28" s="5"/>
      <c r="H28" s="5"/>
      <c r="I28" s="5"/>
      <c r="J28" s="5"/>
    </row>
    <row r="29" spans="2:10" ht="15">
      <c r="B29" s="108" t="s">
        <v>150</v>
      </c>
      <c r="C29" s="102"/>
      <c r="D29" s="110">
        <v>108168</v>
      </c>
      <c r="E29" s="106"/>
      <c r="F29" s="110">
        <v>120912</v>
      </c>
      <c r="G29" s="5"/>
      <c r="H29" s="5"/>
      <c r="I29" s="5"/>
      <c r="J29" s="5"/>
    </row>
    <row r="30" spans="2:10" ht="15">
      <c r="B30" s="108" t="s">
        <v>63</v>
      </c>
      <c r="C30" s="102"/>
      <c r="D30" s="113">
        <v>14296</v>
      </c>
      <c r="E30" s="106"/>
      <c r="F30" s="113">
        <v>12636</v>
      </c>
      <c r="G30" s="5"/>
      <c r="H30" s="5"/>
      <c r="I30" s="5"/>
      <c r="J30" s="5"/>
    </row>
    <row r="31" spans="2:10" ht="15">
      <c r="B31" s="108" t="s">
        <v>68</v>
      </c>
      <c r="C31" s="102"/>
      <c r="D31" s="110">
        <v>16260</v>
      </c>
      <c r="E31" s="106"/>
      <c r="F31" s="110">
        <v>16478</v>
      </c>
      <c r="G31" s="5"/>
      <c r="H31" s="5"/>
      <c r="I31" s="5"/>
      <c r="J31" s="5"/>
    </row>
    <row r="32" spans="2:12" ht="15">
      <c r="B32" s="114" t="s">
        <v>69</v>
      </c>
      <c r="C32" s="115">
        <f>Notes!A59</f>
        <v>10</v>
      </c>
      <c r="D32" s="110">
        <f>620767-250-55000</f>
        <v>565517</v>
      </c>
      <c r="E32" s="116"/>
      <c r="F32" s="110">
        <v>141302</v>
      </c>
      <c r="G32" s="5"/>
      <c r="H32" s="5"/>
      <c r="I32" s="5"/>
      <c r="J32" s="5"/>
      <c r="K32" s="5"/>
      <c r="L32" s="7"/>
    </row>
    <row r="33" spans="2:10" ht="15">
      <c r="B33" s="108" t="s">
        <v>70</v>
      </c>
      <c r="D33" s="117">
        <v>0</v>
      </c>
      <c r="E33" s="106"/>
      <c r="F33" s="117">
        <v>41669</v>
      </c>
      <c r="G33" s="5"/>
      <c r="H33" s="5"/>
      <c r="I33" s="5"/>
      <c r="J33" s="5"/>
    </row>
    <row r="34" spans="3:10" ht="15">
      <c r="C34" s="102"/>
      <c r="D34" s="111">
        <f>SUM(D28:D33)</f>
        <v>876859</v>
      </c>
      <c r="E34" s="106"/>
      <c r="F34" s="111">
        <f>SUM(F28:F33)</f>
        <v>514808</v>
      </c>
      <c r="G34" s="5"/>
      <c r="H34" s="5"/>
      <c r="I34" s="5"/>
      <c r="J34" s="5"/>
    </row>
    <row r="35" spans="2:10" ht="15">
      <c r="B35" s="99" t="s">
        <v>149</v>
      </c>
      <c r="C35" s="102"/>
      <c r="D35" s="106">
        <f>+D26-D34</f>
        <v>-133434</v>
      </c>
      <c r="E35" s="106"/>
      <c r="F35" s="106">
        <f>+F26-F34</f>
        <v>209171</v>
      </c>
      <c r="G35" s="5"/>
      <c r="H35" s="5"/>
      <c r="I35" s="5"/>
      <c r="J35" s="5"/>
    </row>
    <row r="36" spans="3:10" ht="15.75" thickBot="1">
      <c r="C36" s="102"/>
      <c r="D36" s="118">
        <f>SUM(D14:D17)+D35</f>
        <v>3824306</v>
      </c>
      <c r="E36" s="116"/>
      <c r="F36" s="118">
        <f>SUM(F14:F17)+F35</f>
        <v>4186747</v>
      </c>
      <c r="G36" s="5"/>
      <c r="H36" s="5"/>
      <c r="I36" s="5"/>
      <c r="J36" s="5"/>
    </row>
    <row r="37" spans="3:10" ht="15.75" thickTop="1">
      <c r="C37" s="102"/>
      <c r="D37" s="116"/>
      <c r="E37" s="116"/>
      <c r="F37" s="116"/>
      <c r="G37" s="5"/>
      <c r="H37" s="5"/>
      <c r="I37" s="5"/>
      <c r="J37" s="5"/>
    </row>
    <row r="38" spans="2:10" ht="15">
      <c r="B38" s="107" t="s">
        <v>71</v>
      </c>
      <c r="C38" s="112"/>
      <c r="D38" s="106"/>
      <c r="E38" s="106"/>
      <c r="F38" s="106"/>
      <c r="G38" s="5"/>
      <c r="H38" s="5"/>
      <c r="I38" s="5"/>
      <c r="J38" s="5"/>
    </row>
    <row r="39" spans="2:10" ht="27.75" customHeight="1">
      <c r="B39" s="119" t="s">
        <v>145</v>
      </c>
      <c r="C39" s="102"/>
      <c r="D39" s="116">
        <v>1446828</v>
      </c>
      <c r="E39" s="106"/>
      <c r="F39" s="116">
        <v>1446828</v>
      </c>
      <c r="G39" s="5"/>
      <c r="H39" s="120"/>
      <c r="I39" s="5"/>
      <c r="J39" s="5"/>
    </row>
    <row r="40" spans="2:10" ht="15">
      <c r="B40" s="108" t="s">
        <v>72</v>
      </c>
      <c r="C40" s="102"/>
      <c r="D40" s="121"/>
      <c r="E40" s="106"/>
      <c r="F40" s="121"/>
      <c r="G40" s="5"/>
      <c r="H40" s="5"/>
      <c r="I40" s="5"/>
      <c r="J40" s="5"/>
    </row>
    <row r="41" spans="2:10" ht="15">
      <c r="B41" s="122" t="s">
        <v>73</v>
      </c>
      <c r="C41" s="102"/>
      <c r="D41" s="109">
        <v>1113621</v>
      </c>
      <c r="E41" s="106"/>
      <c r="F41" s="109">
        <v>1113648</v>
      </c>
      <c r="G41" s="5"/>
      <c r="H41" s="5"/>
      <c r="I41" s="5"/>
      <c r="J41" s="5"/>
    </row>
    <row r="42" spans="2:10" ht="15">
      <c r="B42" s="122" t="s">
        <v>74</v>
      </c>
      <c r="C42" s="102"/>
      <c r="D42" s="110">
        <v>34224</v>
      </c>
      <c r="E42" s="106"/>
      <c r="F42" s="110">
        <v>34224</v>
      </c>
      <c r="G42" s="5"/>
      <c r="H42" s="5"/>
      <c r="I42" s="5"/>
      <c r="J42" s="5"/>
    </row>
    <row r="43" spans="2:10" ht="15">
      <c r="B43" s="123" t="s">
        <v>152</v>
      </c>
      <c r="C43" s="102"/>
      <c r="D43" s="110">
        <v>159</v>
      </c>
      <c r="E43" s="106"/>
      <c r="F43" s="110">
        <v>159</v>
      </c>
      <c r="G43" s="5"/>
      <c r="H43" s="5"/>
      <c r="I43" s="5"/>
      <c r="J43" s="5"/>
    </row>
    <row r="44" spans="2:10" ht="15">
      <c r="B44" s="122" t="s">
        <v>75</v>
      </c>
      <c r="C44" s="102"/>
      <c r="D44" s="110">
        <f>474131</f>
        <v>474131</v>
      </c>
      <c r="E44" s="106"/>
      <c r="F44" s="110">
        <v>441688</v>
      </c>
      <c r="G44" s="5"/>
      <c r="H44" s="124">
        <f>(D44-F44)-'Income stmt'!H33</f>
        <v>0</v>
      </c>
      <c r="I44" s="5"/>
      <c r="J44" s="5"/>
    </row>
    <row r="45" spans="2:10" ht="15">
      <c r="B45" s="122" t="s">
        <v>76</v>
      </c>
      <c r="C45" s="102"/>
      <c r="D45" s="117">
        <v>23448</v>
      </c>
      <c r="E45" s="106"/>
      <c r="F45" s="117">
        <v>30406</v>
      </c>
      <c r="G45" s="5"/>
      <c r="H45" s="125"/>
      <c r="I45" s="5"/>
      <c r="J45" s="5"/>
    </row>
    <row r="46" spans="2:10" ht="15">
      <c r="B46" s="108" t="s">
        <v>77</v>
      </c>
      <c r="C46" s="102"/>
      <c r="D46" s="126">
        <f>SUM(D41:D45)</f>
        <v>1645583</v>
      </c>
      <c r="E46" s="116"/>
      <c r="F46" s="126">
        <f>SUM(F41:F45)</f>
        <v>1620125</v>
      </c>
      <c r="G46" s="5"/>
      <c r="H46" s="5"/>
      <c r="I46" s="5"/>
      <c r="J46" s="5"/>
    </row>
    <row r="47" spans="2:10" ht="15">
      <c r="B47" s="108" t="s">
        <v>71</v>
      </c>
      <c r="C47" s="102"/>
      <c r="D47" s="126">
        <f>+D39+D46</f>
        <v>3092411</v>
      </c>
      <c r="E47" s="116"/>
      <c r="F47" s="126">
        <f>+F39+F46</f>
        <v>3066953</v>
      </c>
      <c r="G47" s="5"/>
      <c r="H47" s="5"/>
      <c r="I47" s="5"/>
      <c r="J47" s="54"/>
    </row>
    <row r="48" spans="3:10" ht="15">
      <c r="C48" s="102"/>
      <c r="D48" s="116"/>
      <c r="E48" s="116"/>
      <c r="F48" s="116"/>
      <c r="G48" s="5"/>
      <c r="H48" s="5"/>
      <c r="I48" s="5"/>
      <c r="J48" s="5"/>
    </row>
    <row r="49" spans="2:10" ht="15">
      <c r="B49" s="108" t="s">
        <v>78</v>
      </c>
      <c r="C49" s="102"/>
      <c r="D49" s="106">
        <v>149369</v>
      </c>
      <c r="E49" s="116"/>
      <c r="F49" s="106">
        <v>184804</v>
      </c>
      <c r="G49" s="5"/>
      <c r="H49" s="5"/>
      <c r="I49" s="5"/>
      <c r="J49" s="5"/>
    </row>
    <row r="50" spans="2:10" ht="15">
      <c r="B50" s="108" t="s">
        <v>79</v>
      </c>
      <c r="C50" s="115">
        <f>C32</f>
        <v>10</v>
      </c>
      <c r="D50" s="106">
        <f>452037+250+55000</f>
        <v>507287</v>
      </c>
      <c r="E50" s="116"/>
      <c r="F50" s="106">
        <v>857662</v>
      </c>
      <c r="G50" s="5"/>
      <c r="H50" s="5"/>
      <c r="I50" s="5"/>
      <c r="J50" s="5"/>
    </row>
    <row r="51" spans="2:10" ht="15">
      <c r="B51" s="127" t="s">
        <v>80</v>
      </c>
      <c r="C51" s="128"/>
      <c r="D51" s="129">
        <v>75239</v>
      </c>
      <c r="E51" s="130"/>
      <c r="F51" s="129">
        <v>77328</v>
      </c>
      <c r="G51" s="62"/>
      <c r="H51" s="62"/>
      <c r="I51" s="62"/>
      <c r="J51" s="62"/>
    </row>
    <row r="52" spans="1:11" s="82" customFormat="1" ht="15.75" thickBot="1">
      <c r="A52" s="131"/>
      <c r="B52" s="127"/>
      <c r="C52" s="128"/>
      <c r="D52" s="132">
        <f>SUM(D47:D51)</f>
        <v>3824306</v>
      </c>
      <c r="E52" s="130"/>
      <c r="F52" s="132">
        <f>SUM(F47:F51)</f>
        <v>4186747</v>
      </c>
      <c r="G52" s="62"/>
      <c r="H52" s="62"/>
      <c r="I52" s="62"/>
      <c r="J52" s="62"/>
      <c r="K52" s="133"/>
    </row>
    <row r="53" spans="2:10" ht="14.25" customHeight="1" hidden="1">
      <c r="B53" s="108"/>
      <c r="C53" s="102">
        <v>24</v>
      </c>
      <c r="D53" s="134">
        <v>4.9350099545863095</v>
      </c>
      <c r="E53" s="135"/>
      <c r="F53" s="134">
        <v>4.880955483141889</v>
      </c>
      <c r="H53" s="5"/>
      <c r="I53" s="5"/>
      <c r="J53" s="5"/>
    </row>
    <row r="54" spans="3:8" ht="15.75" thickTop="1">
      <c r="C54" s="136" t="str">
        <f>IF(D54&lt;&gt;0,"Balance sheet not balanced!!! &gt;&gt;&gt;"," ")</f>
        <v> </v>
      </c>
      <c r="D54" s="124">
        <f>D52-D36</f>
        <v>0</v>
      </c>
      <c r="E54" s="135"/>
      <c r="F54" s="124">
        <f>F52-F36</f>
        <v>0</v>
      </c>
      <c r="H54" s="137"/>
    </row>
    <row r="55" spans="2:8" ht="15.75" thickBot="1">
      <c r="B55" s="138" t="s">
        <v>46</v>
      </c>
      <c r="D55" s="139">
        <f>+ROUND((D47-D17)/(D39*2),2)</f>
        <v>0.71</v>
      </c>
      <c r="E55" s="140"/>
      <c r="F55" s="139">
        <f>+ROUND((F47-F17)/(F39*2),2)</f>
        <v>0.7</v>
      </c>
      <c r="H55" s="5"/>
    </row>
    <row r="56" spans="4:6" ht="15.75" thickTop="1">
      <c r="D56" s="141"/>
      <c r="E56" s="142"/>
      <c r="F56" s="141"/>
    </row>
    <row r="57" spans="4:6" ht="15">
      <c r="D57" s="106"/>
      <c r="E57" s="106"/>
      <c r="F57" s="106"/>
    </row>
    <row r="58" spans="4:6" ht="15">
      <c r="D58" s="106"/>
      <c r="E58" s="106"/>
      <c r="F58" s="106"/>
    </row>
    <row r="59" spans="4:6" ht="15">
      <c r="D59" s="106"/>
      <c r="E59" s="106"/>
      <c r="F59" s="106"/>
    </row>
  </sheetData>
  <conditionalFormatting sqref="D54 F54 H44:H45">
    <cfRule type="cellIs" priority="1" dxfId="0" operator="notEqual" stopIfTrue="1">
      <formula>0</formula>
    </cfRule>
  </conditionalFormatting>
  <printOptions horizontalCentered="1"/>
  <pageMargins left="0.5" right="0.5" top="0.25" bottom="0.75" header="0.25" footer="0.25"/>
  <pageSetup fitToHeight="1" fitToWidth="1" horizontalDpi="600" verticalDpi="600" orientation="portrait" paperSize="9" scale="95" r:id="rId1"/>
  <headerFooter alignWithMargins="0">
    <oddFooter>&amp;C&amp;"Times New Roman,Regular"2</oddFooter>
  </headerFooter>
</worksheet>
</file>

<file path=xl/worksheets/sheet3.xml><?xml version="1.0" encoding="utf-8"?>
<worksheet xmlns="http://schemas.openxmlformats.org/spreadsheetml/2006/main" xmlns:r="http://schemas.openxmlformats.org/officeDocument/2006/relationships">
  <dimension ref="A1:IV156"/>
  <sheetViews>
    <sheetView zoomScaleSheetLayoutView="100" workbookViewId="0" topLeftCell="A1">
      <selection activeCell="A22" sqref="A22"/>
    </sheetView>
  </sheetViews>
  <sheetFormatPr defaultColWidth="9.140625" defaultRowHeight="12.75"/>
  <cols>
    <col min="1" max="1" width="4.8515625" style="2" customWidth="1"/>
    <col min="2" max="2" width="3.00390625" style="2" customWidth="1"/>
    <col min="3" max="3" width="2.7109375" style="2" customWidth="1"/>
    <col min="4" max="4" width="40.8515625" style="2" customWidth="1"/>
    <col min="5" max="5" width="10.28125" style="2" customWidth="1"/>
    <col min="6" max="6" width="1.7109375" style="2" customWidth="1"/>
    <col min="7" max="7" width="10.7109375" style="2" customWidth="1"/>
    <col min="8" max="8" width="2.140625" style="2" customWidth="1"/>
    <col min="9" max="9" width="9.8515625" style="2" customWidth="1"/>
    <col min="10" max="10" width="7.00390625" style="2" bestFit="1" customWidth="1"/>
    <col min="11" max="11" width="5.57421875" style="2" customWidth="1"/>
    <col min="12" max="255" width="0" style="2" hidden="1" customWidth="1"/>
    <col min="256" max="16384" width="10.28125" style="2" bestFit="1" customWidth="1"/>
  </cols>
  <sheetData>
    <row r="1" spans="1:256" ht="12.75">
      <c r="A1" s="8" t="s">
        <v>195</v>
      </c>
      <c r="IV1" s="21"/>
    </row>
    <row r="2" spans="1:256" ht="12.75">
      <c r="A2" s="8" t="str">
        <f>'Income stmt'!A2</f>
        <v>and its subsidiary companies ("The Group")</v>
      </c>
      <c r="IV2" s="92" t="s">
        <v>154</v>
      </c>
    </row>
    <row r="3" spans="1:256" ht="12.75" customHeight="1">
      <c r="A3" s="8" t="str">
        <f>'Income stmt'!A3</f>
        <v>Unaudited Quarterly Report on the Consolidated Results for the financial quarter ended 30 June 2001</v>
      </c>
      <c r="B3" s="8"/>
      <c r="C3" s="8"/>
      <c r="D3" s="8"/>
      <c r="E3" s="8"/>
      <c r="F3" s="8"/>
      <c r="G3" s="8"/>
      <c r="H3" s="8"/>
      <c r="I3" s="8"/>
      <c r="IV3" s="93">
        <v>37072</v>
      </c>
    </row>
    <row r="4" ht="12.75">
      <c r="IV4" s="94"/>
    </row>
    <row r="5" spans="1:256" ht="12.75">
      <c r="A5" s="9" t="s">
        <v>81</v>
      </c>
      <c r="IV5" s="94"/>
    </row>
    <row r="6" ht="12.75">
      <c r="A6" s="9"/>
    </row>
    <row r="7" spans="1:2" ht="12" customHeight="1">
      <c r="A7" s="10">
        <v>1</v>
      </c>
      <c r="B7" s="8" t="s">
        <v>82</v>
      </c>
    </row>
    <row r="8" spans="1:9" ht="27.75" customHeight="1">
      <c r="A8" s="10"/>
      <c r="B8" s="147" t="s">
        <v>83</v>
      </c>
      <c r="C8" s="147"/>
      <c r="D8" s="147"/>
      <c r="E8" s="147"/>
      <c r="F8" s="147"/>
      <c r="G8" s="147"/>
      <c r="H8" s="147"/>
      <c r="I8" s="147"/>
    </row>
    <row r="9" ht="12.75">
      <c r="A9" s="10"/>
    </row>
    <row r="10" spans="1:2" ht="12.75">
      <c r="A10" s="10">
        <v>2</v>
      </c>
      <c r="B10" s="8" t="s">
        <v>84</v>
      </c>
    </row>
    <row r="11" spans="1:2" ht="12.75">
      <c r="A11" s="10"/>
      <c r="B11" s="2" t="str">
        <f>"There was no exceptional item for the financial quarter ended "&amp;IV2&amp;"."</f>
        <v>There was no exceptional item for the financial quarter ended 30 June 2001.</v>
      </c>
    </row>
    <row r="12" ht="12.75">
      <c r="A12" s="10"/>
    </row>
    <row r="13" spans="1:2" ht="12.75">
      <c r="A13" s="10">
        <v>3</v>
      </c>
      <c r="B13" s="8" t="s">
        <v>85</v>
      </c>
    </row>
    <row r="14" spans="1:2" ht="12.75">
      <c r="A14" s="10"/>
      <c r="B14" s="2" t="str">
        <f>"There was no extraordinary item for the financial quarter ended "&amp;IV2&amp;"."</f>
        <v>There was no extraordinary item for the financial quarter ended 30 June 2001.</v>
      </c>
    </row>
    <row r="15" ht="12.75">
      <c r="A15" s="10"/>
    </row>
    <row r="16" spans="1:2" ht="12.75">
      <c r="A16" s="10">
        <v>4</v>
      </c>
      <c r="B16" s="8" t="s">
        <v>25</v>
      </c>
    </row>
    <row r="17" spans="1:2" ht="12.75">
      <c r="A17" s="10"/>
      <c r="B17" s="2" t="s">
        <v>86</v>
      </c>
    </row>
    <row r="18" spans="1:7" ht="12.75">
      <c r="A18" s="10"/>
      <c r="E18" s="12" t="s">
        <v>87</v>
      </c>
      <c r="F18" s="8"/>
      <c r="G18" s="12" t="s">
        <v>87</v>
      </c>
    </row>
    <row r="19" spans="1:7" ht="12.75">
      <c r="A19" s="10"/>
      <c r="E19" s="12" t="s">
        <v>88</v>
      </c>
      <c r="F19" s="8"/>
      <c r="G19" s="12" t="s">
        <v>89</v>
      </c>
    </row>
    <row r="20" spans="1:7" ht="12.75">
      <c r="A20" s="10"/>
      <c r="E20" s="13">
        <f>IV3</f>
        <v>37072</v>
      </c>
      <c r="F20" s="12"/>
      <c r="G20" s="13">
        <f>IV3</f>
        <v>37072</v>
      </c>
    </row>
    <row r="21" spans="1:7" ht="12.75">
      <c r="A21" s="10"/>
      <c r="E21" s="12" t="s">
        <v>10</v>
      </c>
      <c r="F21" s="8"/>
      <c r="G21" s="12" t="s">
        <v>10</v>
      </c>
    </row>
    <row r="22" spans="1:9" ht="12.75">
      <c r="A22" s="10"/>
      <c r="D22" s="2" t="s">
        <v>90</v>
      </c>
      <c r="E22" s="5">
        <v>-4503</v>
      </c>
      <c r="F22" s="5"/>
      <c r="G22" s="14">
        <v>-5451</v>
      </c>
      <c r="H22" s="5"/>
      <c r="I22" s="5"/>
    </row>
    <row r="23" spans="1:9" ht="12.75">
      <c r="A23" s="10"/>
      <c r="D23" s="2" t="s">
        <v>91</v>
      </c>
      <c r="E23" s="5">
        <v>611</v>
      </c>
      <c r="F23" s="5"/>
      <c r="G23" s="14">
        <v>1616</v>
      </c>
      <c r="H23" s="5"/>
      <c r="I23" s="5"/>
    </row>
    <row r="24" spans="1:9" ht="12.75">
      <c r="A24" s="10"/>
      <c r="D24" s="2" t="s">
        <v>92</v>
      </c>
      <c r="E24" s="5">
        <v>0</v>
      </c>
      <c r="F24" s="5"/>
      <c r="G24" s="14">
        <v>0</v>
      </c>
      <c r="H24" s="5"/>
      <c r="I24" s="5"/>
    </row>
    <row r="25" spans="1:9" ht="12.75">
      <c r="A25" s="10"/>
      <c r="D25" s="2" t="s">
        <v>93</v>
      </c>
      <c r="E25" s="5">
        <f>E24</f>
        <v>0</v>
      </c>
      <c r="F25" s="5"/>
      <c r="G25" s="5">
        <f>G24</f>
        <v>0</v>
      </c>
      <c r="H25" s="5"/>
      <c r="I25" s="5"/>
    </row>
    <row r="26" spans="1:9" ht="13.5" thickBot="1">
      <c r="A26" s="10"/>
      <c r="E26" s="15">
        <f>SUM(E22:E25)</f>
        <v>-3892</v>
      </c>
      <c r="F26" s="5"/>
      <c r="G26" s="15">
        <f>SUM(G22:G25)</f>
        <v>-3835</v>
      </c>
      <c r="H26" s="5"/>
      <c r="I26" s="5"/>
    </row>
    <row r="27" spans="1:9" ht="13.5" thickTop="1">
      <c r="A27" s="10"/>
      <c r="E27" s="66">
        <f>E26-'Income stmt'!D23</f>
        <v>0</v>
      </c>
      <c r="F27" s="5"/>
      <c r="G27" s="66">
        <f>G26-'Income stmt'!H23</f>
        <v>0</v>
      </c>
      <c r="H27" s="5"/>
      <c r="I27" s="5"/>
    </row>
    <row r="28" spans="1:10" ht="29.25" customHeight="1">
      <c r="A28" s="10"/>
      <c r="B28" s="148" t="s">
        <v>175</v>
      </c>
      <c r="C28" s="148"/>
      <c r="D28" s="148"/>
      <c r="E28" s="148"/>
      <c r="F28" s="148"/>
      <c r="G28" s="148"/>
      <c r="H28" s="148"/>
      <c r="I28" s="148"/>
      <c r="J28" s="27"/>
    </row>
    <row r="29" spans="1:10" ht="27.75" customHeight="1">
      <c r="A29" s="10"/>
      <c r="B29" s="148" t="s">
        <v>186</v>
      </c>
      <c r="C29" s="148"/>
      <c r="D29" s="148"/>
      <c r="E29" s="148"/>
      <c r="F29" s="148"/>
      <c r="G29" s="148"/>
      <c r="H29" s="148"/>
      <c r="I29" s="148"/>
      <c r="J29" s="27"/>
    </row>
    <row r="30" spans="1:10" ht="12.75" customHeight="1">
      <c r="A30" s="10"/>
      <c r="B30" s="27"/>
      <c r="C30" s="27"/>
      <c r="D30" s="27"/>
      <c r="E30" s="27"/>
      <c r="F30" s="27"/>
      <c r="G30" s="27"/>
      <c r="H30" s="27"/>
      <c r="I30" s="27"/>
      <c r="J30" s="27"/>
    </row>
    <row r="31" spans="1:10" ht="12.75" customHeight="1">
      <c r="A31" s="10">
        <v>5</v>
      </c>
      <c r="B31" s="8" t="s">
        <v>94</v>
      </c>
      <c r="E31" s="5"/>
      <c r="F31" s="5"/>
      <c r="G31" s="5"/>
      <c r="H31" s="5"/>
      <c r="I31" s="5"/>
      <c r="J31" s="27"/>
    </row>
    <row r="32" spans="1:10" ht="27" customHeight="1">
      <c r="A32" s="10"/>
      <c r="B32" s="151" t="str">
        <f>"The were no disposal of unquoted investments and/or investment properties during financial quarter ended "&amp;IV2&amp;"."</f>
        <v>The were no disposal of unquoted investments and/or investment properties during financial quarter ended 30 June 2001.</v>
      </c>
      <c r="C32" s="151"/>
      <c r="D32" s="151"/>
      <c r="E32" s="151"/>
      <c r="F32" s="151"/>
      <c r="G32" s="151"/>
      <c r="H32" s="151"/>
      <c r="I32" s="151"/>
      <c r="J32" s="27"/>
    </row>
    <row r="33" spans="1:10" ht="12.75" customHeight="1">
      <c r="A33" s="10"/>
      <c r="B33" s="16"/>
      <c r="C33" s="16"/>
      <c r="D33" s="16"/>
      <c r="E33" s="16"/>
      <c r="F33" s="16"/>
      <c r="G33" s="16"/>
      <c r="H33" s="16"/>
      <c r="I33" s="16"/>
      <c r="J33" s="27"/>
    </row>
    <row r="34" spans="1:9" ht="12.75">
      <c r="A34" s="10">
        <v>6</v>
      </c>
      <c r="B34" s="8" t="s">
        <v>95</v>
      </c>
      <c r="E34" s="5"/>
      <c r="F34" s="5"/>
      <c r="G34" s="5"/>
      <c r="H34" s="5"/>
      <c r="I34" s="5"/>
    </row>
    <row r="35" spans="1:9" ht="28.5" customHeight="1">
      <c r="A35" s="10"/>
      <c r="B35" s="19" t="s">
        <v>96</v>
      </c>
      <c r="C35" s="148" t="s">
        <v>187</v>
      </c>
      <c r="D35" s="148"/>
      <c r="E35" s="148"/>
      <c r="F35" s="148"/>
      <c r="G35" s="148"/>
      <c r="H35" s="148"/>
      <c r="I35" s="148"/>
    </row>
    <row r="36" spans="1:9" ht="12.75">
      <c r="A36" s="10"/>
      <c r="B36" s="20"/>
      <c r="C36" s="16"/>
      <c r="D36" s="16"/>
      <c r="E36" s="16"/>
      <c r="F36" s="16"/>
      <c r="G36" s="91"/>
      <c r="H36" s="16"/>
      <c r="I36" s="16"/>
    </row>
    <row r="37" spans="1:9" ht="12.75">
      <c r="A37" s="10"/>
      <c r="B37" s="22" t="s">
        <v>12</v>
      </c>
      <c r="C37" s="21" t="str">
        <f>"Investments in quoted securities as at "&amp;IV2&amp;" are as follows:-"</f>
        <v>Investments in quoted securities as at 30 June 2001 are as follows:-</v>
      </c>
      <c r="E37" s="5"/>
      <c r="F37" s="5"/>
      <c r="G37" s="5"/>
      <c r="H37" s="5"/>
      <c r="I37" s="5"/>
    </row>
    <row r="38" spans="1:9" ht="12.75">
      <c r="A38" s="10"/>
      <c r="F38" s="5"/>
      <c r="G38" s="12" t="s">
        <v>10</v>
      </c>
      <c r="H38" s="5"/>
      <c r="I38" s="5"/>
    </row>
    <row r="39" spans="1:9" ht="12.75">
      <c r="A39" s="10"/>
      <c r="D39" s="23" t="s">
        <v>97</v>
      </c>
      <c r="F39" s="5"/>
      <c r="G39" s="24">
        <v>4275</v>
      </c>
      <c r="H39" s="5"/>
      <c r="I39" s="5"/>
    </row>
    <row r="40" spans="1:9" ht="12.75">
      <c r="A40" s="10"/>
      <c r="D40" s="23" t="s">
        <v>98</v>
      </c>
      <c r="F40" s="5"/>
      <c r="G40" s="14">
        <v>0</v>
      </c>
      <c r="H40" s="5"/>
      <c r="I40" s="5"/>
    </row>
    <row r="41" spans="1:9" ht="13.5" thickBot="1">
      <c r="A41" s="10"/>
      <c r="D41" s="23" t="s">
        <v>99</v>
      </c>
      <c r="F41" s="5"/>
      <c r="G41" s="15">
        <f>G40+G39</f>
        <v>4275</v>
      </c>
      <c r="H41" s="5"/>
      <c r="I41" s="5"/>
    </row>
    <row r="42" spans="1:9" ht="14.25" thickBot="1" thickTop="1">
      <c r="A42" s="10"/>
      <c r="D42" s="23" t="s">
        <v>100</v>
      </c>
      <c r="F42" s="5"/>
      <c r="G42" s="90">
        <v>2967.6915099999997</v>
      </c>
      <c r="H42" s="5"/>
      <c r="I42" s="5"/>
    </row>
    <row r="43" spans="1:9" ht="13.5" thickTop="1">
      <c r="A43" s="10"/>
      <c r="C43" s="17"/>
      <c r="F43" s="5"/>
      <c r="G43" s="25"/>
      <c r="H43" s="5"/>
      <c r="I43" s="5"/>
    </row>
    <row r="44" spans="1:2" ht="12.75">
      <c r="A44" s="10">
        <v>7</v>
      </c>
      <c r="B44" s="8" t="s">
        <v>101</v>
      </c>
    </row>
    <row r="45" spans="1:9" ht="64.5" customHeight="1">
      <c r="A45" s="10"/>
      <c r="B45" s="148" t="s">
        <v>174</v>
      </c>
      <c r="C45" s="148"/>
      <c r="D45" s="148"/>
      <c r="E45" s="148"/>
      <c r="F45" s="148"/>
      <c r="G45" s="148"/>
      <c r="H45" s="148"/>
      <c r="I45" s="148"/>
    </row>
    <row r="46" spans="1:9" ht="12.75">
      <c r="A46" s="10"/>
      <c r="B46" s="10"/>
      <c r="C46" s="27"/>
      <c r="D46" s="27"/>
      <c r="E46" s="27"/>
      <c r="F46" s="27"/>
      <c r="G46" s="27"/>
      <c r="H46" s="27"/>
      <c r="I46" s="27"/>
    </row>
    <row r="47" spans="1:2" ht="15.75" customHeight="1">
      <c r="A47" s="10">
        <v>8</v>
      </c>
      <c r="B47" s="8" t="s">
        <v>102</v>
      </c>
    </row>
    <row r="48" spans="1:9" ht="160.5" customHeight="1">
      <c r="A48" s="10"/>
      <c r="B48" s="95" t="s">
        <v>96</v>
      </c>
      <c r="C48" s="148" t="s">
        <v>188</v>
      </c>
      <c r="D48" s="148"/>
      <c r="E48" s="148"/>
      <c r="F48" s="148"/>
      <c r="G48" s="148"/>
      <c r="H48" s="148"/>
      <c r="I48" s="148"/>
    </row>
    <row r="49" spans="1:9" ht="93.75" customHeight="1">
      <c r="A49" s="10"/>
      <c r="B49" s="95" t="s">
        <v>12</v>
      </c>
      <c r="C49" s="148" t="s">
        <v>181</v>
      </c>
      <c r="D49" s="148"/>
      <c r="E49" s="148"/>
      <c r="F49" s="148"/>
      <c r="G49" s="148"/>
      <c r="H49" s="148"/>
      <c r="I49" s="148"/>
    </row>
    <row r="50" spans="1:9" ht="12.75">
      <c r="A50" s="10"/>
      <c r="B50" s="95"/>
      <c r="C50" s="96" t="s">
        <v>176</v>
      </c>
      <c r="D50" s="27"/>
      <c r="E50" s="27"/>
      <c r="F50" s="27"/>
      <c r="G50" s="27"/>
      <c r="H50" s="27"/>
      <c r="I50" s="27"/>
    </row>
    <row r="51" spans="1:10" ht="32.25" customHeight="1">
      <c r="A51" s="10"/>
      <c r="B51" s="97" t="s">
        <v>26</v>
      </c>
      <c r="C51" s="148" t="s">
        <v>179</v>
      </c>
      <c r="D51" s="148"/>
      <c r="E51" s="148"/>
      <c r="F51" s="148"/>
      <c r="G51" s="148"/>
      <c r="H51" s="148"/>
      <c r="I51" s="148"/>
      <c r="J51" s="27"/>
    </row>
    <row r="52" spans="1:10" ht="86.25" customHeight="1">
      <c r="A52" s="10"/>
      <c r="B52" s="97" t="s">
        <v>28</v>
      </c>
      <c r="C52" s="148" t="s">
        <v>180</v>
      </c>
      <c r="D52" s="148"/>
      <c r="E52" s="148"/>
      <c r="F52" s="148"/>
      <c r="G52" s="148"/>
      <c r="H52" s="148"/>
      <c r="I52" s="148"/>
      <c r="J52" s="27"/>
    </row>
    <row r="53" spans="1:10" ht="48" customHeight="1">
      <c r="A53" s="10"/>
      <c r="B53" s="97" t="s">
        <v>34</v>
      </c>
      <c r="C53" s="148" t="s">
        <v>182</v>
      </c>
      <c r="D53" s="148"/>
      <c r="E53" s="148"/>
      <c r="F53" s="148"/>
      <c r="G53" s="148"/>
      <c r="H53" s="148"/>
      <c r="I53" s="148"/>
      <c r="J53" s="27"/>
    </row>
    <row r="54" spans="1:10" ht="39" customHeight="1">
      <c r="A54" s="10"/>
      <c r="B54" s="97" t="s">
        <v>177</v>
      </c>
      <c r="C54" s="148" t="s">
        <v>183</v>
      </c>
      <c r="D54" s="148"/>
      <c r="E54" s="148"/>
      <c r="F54" s="148"/>
      <c r="G54" s="148"/>
      <c r="H54" s="148"/>
      <c r="I54" s="148"/>
      <c r="J54" s="27"/>
    </row>
    <row r="55" spans="1:10" ht="48" customHeight="1">
      <c r="A55" s="10"/>
      <c r="B55" s="148" t="s">
        <v>178</v>
      </c>
      <c r="C55" s="148"/>
      <c r="D55" s="148"/>
      <c r="E55" s="148"/>
      <c r="F55" s="148"/>
      <c r="G55" s="148"/>
      <c r="H55" s="148"/>
      <c r="I55" s="148"/>
      <c r="J55" s="27"/>
    </row>
    <row r="56" spans="1:2" ht="12.75">
      <c r="A56" s="10">
        <v>9</v>
      </c>
      <c r="B56" s="8" t="s">
        <v>103</v>
      </c>
    </row>
    <row r="57" spans="1:9" ht="40.5" customHeight="1">
      <c r="A57" s="10"/>
      <c r="B57" s="147" t="str">
        <f>"There were no issuance and repayment of debt and equity securities, share buy-backs, share cancellations, shares held as treasury shares and resale of treasury shares during the financial quarter ended "&amp;IV2&amp;"."</f>
        <v>There were no issuance and repayment of debt and equity securities, share buy-backs, share cancellations, shares held as treasury shares and resale of treasury shares during the financial quarter ended 30 June 2001.</v>
      </c>
      <c r="C57" s="147"/>
      <c r="D57" s="147"/>
      <c r="E57" s="147"/>
      <c r="F57" s="147"/>
      <c r="G57" s="147"/>
      <c r="H57" s="147"/>
      <c r="I57" s="147"/>
    </row>
    <row r="58" spans="1:9" ht="12.75">
      <c r="A58" s="10"/>
      <c r="B58" s="11"/>
      <c r="C58" s="11"/>
      <c r="D58" s="11"/>
      <c r="E58" s="11"/>
      <c r="F58" s="11"/>
      <c r="G58" s="11"/>
      <c r="H58" s="11"/>
      <c r="I58" s="11"/>
    </row>
    <row r="59" spans="1:9" ht="12.75">
      <c r="A59" s="10">
        <v>10</v>
      </c>
      <c r="B59" s="8" t="s">
        <v>104</v>
      </c>
      <c r="H59" s="28"/>
      <c r="I59" s="29"/>
    </row>
    <row r="60" spans="1:8" ht="12.75">
      <c r="A60" s="10"/>
      <c r="B60" s="2" t="str">
        <f>"Total Group borrowings as at "&amp;IV2&amp;": -"</f>
        <v>Total Group borrowings as at 30 June 2001: -</v>
      </c>
      <c r="H60" s="28"/>
    </row>
    <row r="61" spans="1:8" ht="12.75">
      <c r="A61" s="10"/>
      <c r="B61" s="30" t="s">
        <v>105</v>
      </c>
      <c r="E61" s="31" t="s">
        <v>106</v>
      </c>
      <c r="H61" s="28"/>
    </row>
    <row r="62" spans="1:9" ht="12.75">
      <c r="A62" s="10"/>
      <c r="B62" s="32" t="s">
        <v>170</v>
      </c>
      <c r="E62" s="18">
        <v>96037</v>
      </c>
      <c r="F62" s="5"/>
      <c r="G62" s="5"/>
      <c r="H62" s="28"/>
      <c r="I62" s="5"/>
    </row>
    <row r="63" spans="1:9" ht="12.75">
      <c r="A63" s="10"/>
      <c r="B63" s="32"/>
      <c r="E63" s="18"/>
      <c r="F63" s="5"/>
      <c r="G63" s="5"/>
      <c r="H63" s="28"/>
      <c r="I63" s="5"/>
    </row>
    <row r="64" spans="1:9" ht="12.75">
      <c r="A64" s="10"/>
      <c r="B64" s="30" t="s">
        <v>111</v>
      </c>
      <c r="E64" s="5"/>
      <c r="F64" s="5"/>
      <c r="G64" s="5"/>
      <c r="H64" s="5"/>
      <c r="I64" s="5"/>
    </row>
    <row r="65" spans="1:9" ht="12.75">
      <c r="A65" s="10"/>
      <c r="B65" s="32" t="s">
        <v>112</v>
      </c>
      <c r="E65" s="14">
        <v>6250</v>
      </c>
      <c r="F65" s="5"/>
      <c r="G65" s="5"/>
      <c r="H65" s="5"/>
      <c r="I65" s="5"/>
    </row>
    <row r="66" spans="1:9" ht="12.75">
      <c r="A66" s="10"/>
      <c r="B66" s="33" t="s">
        <v>110</v>
      </c>
      <c r="E66" s="18">
        <v>350000</v>
      </c>
      <c r="F66" s="5"/>
      <c r="G66" s="5"/>
      <c r="H66" s="28"/>
      <c r="I66" s="5"/>
    </row>
    <row r="67" spans="1:9" ht="12.75">
      <c r="A67" s="10"/>
      <c r="B67" s="33" t="s">
        <v>173</v>
      </c>
      <c r="E67" s="58">
        <v>55000</v>
      </c>
      <c r="F67" s="5"/>
      <c r="G67" s="5"/>
      <c r="H67" s="28"/>
      <c r="I67" s="5"/>
    </row>
    <row r="68" spans="1:9" ht="13.5" thickBot="1">
      <c r="A68" s="10"/>
      <c r="B68" s="9" t="s">
        <v>147</v>
      </c>
      <c r="E68" s="34">
        <f>SUM(E62:E67)</f>
        <v>507287</v>
      </c>
      <c r="F68" s="5"/>
      <c r="G68" s="66">
        <f>E68-'Bal sheet'!D50</f>
        <v>0</v>
      </c>
      <c r="H68" s="5"/>
      <c r="I68" s="5"/>
    </row>
    <row r="69" spans="1:9" ht="9.75" customHeight="1" thickTop="1">
      <c r="A69" s="10"/>
      <c r="B69" s="35"/>
      <c r="E69" s="14"/>
      <c r="F69" s="5"/>
      <c r="G69" s="5"/>
      <c r="H69" s="5"/>
      <c r="I69" s="5"/>
    </row>
    <row r="70" spans="1:9" ht="12.75">
      <c r="A70" s="10"/>
      <c r="B70" s="30" t="s">
        <v>113</v>
      </c>
      <c r="E70" s="36"/>
      <c r="F70" s="5"/>
      <c r="G70" s="5"/>
      <c r="H70" s="5"/>
      <c r="I70" s="5"/>
    </row>
    <row r="71" spans="1:9" ht="12.75">
      <c r="A71" s="10"/>
      <c r="B71" s="30" t="s">
        <v>107</v>
      </c>
      <c r="E71" s="36"/>
      <c r="F71" s="5"/>
      <c r="G71" s="5"/>
      <c r="H71" s="5"/>
      <c r="I71" s="5"/>
    </row>
    <row r="72" spans="1:9" ht="12.75" hidden="1">
      <c r="A72" s="10"/>
      <c r="B72" s="32" t="s">
        <v>114</v>
      </c>
      <c r="E72" s="37">
        <v>0</v>
      </c>
      <c r="F72" s="5"/>
      <c r="G72" s="5"/>
      <c r="H72" s="5"/>
      <c r="I72" s="5"/>
    </row>
    <row r="73" spans="1:9" ht="12.75" hidden="1">
      <c r="A73" s="10"/>
      <c r="B73" s="32" t="s">
        <v>112</v>
      </c>
      <c r="E73" s="37">
        <v>0</v>
      </c>
      <c r="F73" s="5"/>
      <c r="G73" s="5"/>
      <c r="H73" s="5"/>
      <c r="I73" s="5"/>
    </row>
    <row r="74" spans="1:9" ht="12.75">
      <c r="A74" s="10"/>
      <c r="B74" s="32" t="s">
        <v>109</v>
      </c>
      <c r="E74" s="38">
        <v>49500</v>
      </c>
      <c r="F74" s="5"/>
      <c r="G74" s="5"/>
      <c r="H74" s="5"/>
      <c r="I74" s="5"/>
    </row>
    <row r="75" spans="1:9" ht="12.75">
      <c r="A75" s="10"/>
      <c r="B75" s="32" t="s">
        <v>108</v>
      </c>
      <c r="E75" s="37">
        <f>350000</f>
        <v>350000</v>
      </c>
      <c r="F75" s="5"/>
      <c r="G75" s="5"/>
      <c r="H75" s="5"/>
      <c r="I75" s="5"/>
    </row>
    <row r="76" spans="1:9" ht="12.75">
      <c r="A76" s="10"/>
      <c r="B76" s="32" t="s">
        <v>115</v>
      </c>
      <c r="E76" s="39">
        <v>892</v>
      </c>
      <c r="F76" s="5"/>
      <c r="G76" s="5"/>
      <c r="H76" s="5"/>
      <c r="I76" s="5"/>
    </row>
    <row r="77" spans="1:9" ht="12.75">
      <c r="A77" s="10"/>
      <c r="E77" s="40">
        <f>SUM(E72:E76)</f>
        <v>400392</v>
      </c>
      <c r="F77" s="5"/>
      <c r="G77" s="5"/>
      <c r="H77" s="5"/>
      <c r="I77" s="5"/>
    </row>
    <row r="78" spans="1:9" ht="12.75">
      <c r="A78" s="10"/>
      <c r="B78" s="30" t="s">
        <v>111</v>
      </c>
      <c r="E78" s="36"/>
      <c r="F78" s="5"/>
      <c r="G78" s="5"/>
      <c r="H78" s="5"/>
      <c r="I78" s="5"/>
    </row>
    <row r="79" spans="1:9" ht="12.75" hidden="1">
      <c r="A79" s="10"/>
      <c r="B79" s="30" t="s">
        <v>111</v>
      </c>
      <c r="E79" s="36"/>
      <c r="F79" s="5"/>
      <c r="G79" s="5"/>
      <c r="H79" s="5"/>
      <c r="I79" s="5"/>
    </row>
    <row r="80" spans="1:9" ht="12.75">
      <c r="A80" s="10"/>
      <c r="B80" s="32" t="s">
        <v>116</v>
      </c>
      <c r="E80" s="38">
        <f>68377+4000</f>
        <v>72377</v>
      </c>
      <c r="F80" s="5"/>
      <c r="G80" s="5"/>
      <c r="H80" s="5"/>
      <c r="I80" s="5"/>
    </row>
    <row r="81" spans="1:9" ht="12.75">
      <c r="A81" s="10"/>
      <c r="B81" s="32" t="s">
        <v>117</v>
      </c>
      <c r="E81" s="37">
        <f>135200-E67</f>
        <v>80200</v>
      </c>
      <c r="F81" s="5"/>
      <c r="G81" s="5"/>
      <c r="H81" s="5"/>
      <c r="I81" s="5"/>
    </row>
    <row r="82" spans="1:9" ht="12.75" hidden="1">
      <c r="A82" s="10"/>
      <c r="B82" s="32" t="s">
        <v>112</v>
      </c>
      <c r="E82" s="37">
        <v>0</v>
      </c>
      <c r="F82" s="5"/>
      <c r="G82" s="5"/>
      <c r="H82" s="5"/>
      <c r="I82" s="5"/>
    </row>
    <row r="83" spans="1:9" ht="12.75">
      <c r="A83" s="10"/>
      <c r="B83" s="32" t="s">
        <v>112</v>
      </c>
      <c r="E83" s="39">
        <f>16548-4000</f>
        <v>12548</v>
      </c>
      <c r="F83" s="5"/>
      <c r="G83" s="5"/>
      <c r="H83" s="5"/>
      <c r="I83" s="5"/>
    </row>
    <row r="84" spans="1:9" ht="12.75">
      <c r="A84" s="10"/>
      <c r="E84" s="40">
        <f>SUM(E80:E83)</f>
        <v>165125</v>
      </c>
      <c r="F84" s="5"/>
      <c r="G84" s="5"/>
      <c r="H84" s="5"/>
      <c r="I84" s="5"/>
    </row>
    <row r="85" spans="1:9" ht="13.5" thickBot="1">
      <c r="A85" s="10"/>
      <c r="B85" s="8" t="s">
        <v>148</v>
      </c>
      <c r="E85" s="34">
        <f>+E77+E84</f>
        <v>565517</v>
      </c>
      <c r="F85" s="5"/>
      <c r="G85" s="66">
        <f>E85-'Bal sheet'!D32</f>
        <v>0</v>
      </c>
      <c r="H85" s="5"/>
      <c r="I85" s="5"/>
    </row>
    <row r="86" spans="1:9" ht="13.5" thickTop="1">
      <c r="A86" s="10"/>
      <c r="B86" s="8"/>
      <c r="E86" s="40"/>
      <c r="F86" s="5"/>
      <c r="G86" s="5"/>
      <c r="H86" s="5"/>
      <c r="I86" s="5"/>
    </row>
    <row r="87" spans="1:9" ht="12.75">
      <c r="A87" s="10">
        <v>11</v>
      </c>
      <c r="B87" s="8" t="s">
        <v>118</v>
      </c>
      <c r="H87" s="29"/>
      <c r="I87" s="29"/>
    </row>
    <row r="88" spans="1:9" ht="12.75">
      <c r="A88" s="10"/>
      <c r="B88" s="23" t="s">
        <v>119</v>
      </c>
      <c r="D88" s="11"/>
      <c r="E88" s="11"/>
      <c r="F88" s="11"/>
      <c r="G88" s="11"/>
      <c r="H88" s="29"/>
      <c r="I88" s="29"/>
    </row>
    <row r="89" spans="1:9" ht="12.75">
      <c r="A89" s="10"/>
      <c r="B89" s="23"/>
      <c r="D89" s="11"/>
      <c r="E89" s="11"/>
      <c r="F89" s="11"/>
      <c r="G89" s="11"/>
      <c r="H89" s="29"/>
      <c r="I89" s="29"/>
    </row>
    <row r="90" spans="1:2" ht="12.75">
      <c r="A90" s="10">
        <v>12</v>
      </c>
      <c r="B90" s="8" t="s">
        <v>120</v>
      </c>
    </row>
    <row r="91" spans="1:9" ht="28.5" customHeight="1">
      <c r="A91" s="10"/>
      <c r="B91" s="152" t="s">
        <v>121</v>
      </c>
      <c r="C91" s="152"/>
      <c r="D91" s="152"/>
      <c r="E91" s="152"/>
      <c r="F91" s="152"/>
      <c r="G91" s="152"/>
      <c r="H91" s="152"/>
      <c r="I91" s="152"/>
    </row>
    <row r="92" spans="1:9" ht="3.75" customHeight="1">
      <c r="A92" s="10"/>
      <c r="B92" s="23"/>
      <c r="D92" s="11"/>
      <c r="E92" s="11"/>
      <c r="F92" s="11"/>
      <c r="G92" s="11"/>
      <c r="H92" s="29"/>
      <c r="I92" s="29"/>
    </row>
    <row r="93" spans="1:2" ht="12.75">
      <c r="A93" s="10">
        <v>13</v>
      </c>
      <c r="B93" s="8" t="s">
        <v>122</v>
      </c>
    </row>
    <row r="94" spans="1:2" ht="12.75">
      <c r="A94" s="10"/>
      <c r="B94" s="20" t="s">
        <v>123</v>
      </c>
    </row>
    <row r="95" spans="1:2" ht="12.75">
      <c r="A95" s="10"/>
      <c r="B95" s="20"/>
    </row>
    <row r="96" spans="1:2" ht="12.75">
      <c r="A96" s="10">
        <v>14</v>
      </c>
      <c r="B96" s="8" t="s">
        <v>124</v>
      </c>
    </row>
    <row r="97" spans="1:2" ht="12.75">
      <c r="A97" s="10"/>
      <c r="B97" s="2" t="s">
        <v>125</v>
      </c>
    </row>
    <row r="98" spans="1:9" ht="12.75">
      <c r="A98" s="10"/>
      <c r="E98" s="9"/>
      <c r="F98" s="8"/>
      <c r="G98" s="41" t="s">
        <v>126</v>
      </c>
      <c r="H98" s="8"/>
      <c r="I98" s="8"/>
    </row>
    <row r="99" spans="1:9" ht="51">
      <c r="A99" s="10"/>
      <c r="E99" s="42" t="s">
        <v>169</v>
      </c>
      <c r="F99" s="12"/>
      <c r="G99" s="42" t="s">
        <v>127</v>
      </c>
      <c r="H99" s="43"/>
      <c r="I99" s="42" t="s">
        <v>151</v>
      </c>
    </row>
    <row r="100" spans="1:9" ht="12.75">
      <c r="A100" s="10"/>
      <c r="E100" s="12" t="s">
        <v>10</v>
      </c>
      <c r="F100" s="12"/>
      <c r="G100" s="12" t="s">
        <v>10</v>
      </c>
      <c r="H100" s="43"/>
      <c r="I100" s="12" t="s">
        <v>10</v>
      </c>
    </row>
    <row r="101" spans="1:9" ht="12.75">
      <c r="A101" s="10"/>
      <c r="B101" s="30" t="s">
        <v>128</v>
      </c>
      <c r="I101" s="21"/>
    </row>
    <row r="102" spans="1:9" ht="12.75">
      <c r="A102" s="10"/>
      <c r="C102" s="23" t="s">
        <v>129</v>
      </c>
      <c r="E102" s="44">
        <f>499479+10</f>
        <v>499489</v>
      </c>
      <c r="F102" s="44"/>
      <c r="G102" s="44">
        <v>44360.873056024095</v>
      </c>
      <c r="H102" s="44"/>
      <c r="I102" s="85">
        <f>4028437-2516</f>
        <v>4025921</v>
      </c>
    </row>
    <row r="103" spans="1:9" ht="12.75">
      <c r="A103" s="10"/>
      <c r="C103" s="23" t="s">
        <v>130</v>
      </c>
      <c r="E103" s="44">
        <v>147299</v>
      </c>
      <c r="F103" s="44"/>
      <c r="G103" s="44">
        <v>-280.8730560240963</v>
      </c>
      <c r="H103" s="44"/>
      <c r="I103" s="59">
        <v>384275</v>
      </c>
    </row>
    <row r="104" spans="1:9" ht="12.75">
      <c r="A104" s="10"/>
      <c r="C104" s="23" t="s">
        <v>131</v>
      </c>
      <c r="E104" s="44">
        <v>155229</v>
      </c>
      <c r="F104" s="44"/>
      <c r="G104" s="44">
        <v>-4743.8238</v>
      </c>
      <c r="H104" s="44"/>
      <c r="I104" s="59">
        <v>205293</v>
      </c>
    </row>
    <row r="105" spans="1:9" ht="12.75">
      <c r="A105" s="10"/>
      <c r="C105" s="23"/>
      <c r="E105" s="45">
        <f>SUM(E102:E104)</f>
        <v>802017</v>
      </c>
      <c r="F105" s="44"/>
      <c r="G105" s="45">
        <f>SUM(G102:G104)</f>
        <v>39336.1762</v>
      </c>
      <c r="H105" s="44"/>
      <c r="I105" s="60">
        <f>SUM(I102:I104)</f>
        <v>4615489</v>
      </c>
    </row>
    <row r="106" spans="1:9" ht="12.75">
      <c r="A106" s="10"/>
      <c r="C106" s="23" t="s">
        <v>13</v>
      </c>
      <c r="E106" s="44">
        <v>803</v>
      </c>
      <c r="F106" s="44"/>
      <c r="G106" s="44">
        <v>-2674</v>
      </c>
      <c r="H106" s="44"/>
      <c r="I106" s="59">
        <v>85676</v>
      </c>
    </row>
    <row r="107" spans="1:9" ht="13.5" thickBot="1">
      <c r="A107" s="10"/>
      <c r="B107" s="32"/>
      <c r="E107" s="46">
        <f>SUM(E105:E106)</f>
        <v>802820</v>
      </c>
      <c r="F107" s="5"/>
      <c r="G107" s="46">
        <f>SUM(G105:G106)</f>
        <v>36662.1762</v>
      </c>
      <c r="H107" s="5"/>
      <c r="I107" s="61">
        <f>SUM(I105:I106)</f>
        <v>4701165</v>
      </c>
    </row>
    <row r="108" spans="1:9" ht="13.5" thickTop="1">
      <c r="A108" s="10"/>
      <c r="E108" s="66">
        <f>ROUND(SUM('Income stmt'!H11:H13)-E107,0)</f>
        <v>0</v>
      </c>
      <c r="F108" s="44"/>
      <c r="G108" s="66">
        <f>ROUND(G107-'Income stmt'!H22,0)</f>
        <v>0</v>
      </c>
      <c r="H108" s="44"/>
      <c r="I108" s="66">
        <f>ROUND(I107-SUM('Bal sheet'!$D$14:$D$17,'Bal sheet'!$D$26),0)</f>
        <v>0</v>
      </c>
    </row>
    <row r="109" spans="1:9" ht="12.75">
      <c r="A109" s="10"/>
      <c r="B109" s="30" t="s">
        <v>132</v>
      </c>
      <c r="E109" s="12"/>
      <c r="F109" s="5"/>
      <c r="G109" s="12"/>
      <c r="H109" s="5"/>
      <c r="I109" s="12"/>
    </row>
    <row r="110" spans="1:9" ht="12.75">
      <c r="A110" s="10"/>
      <c r="C110" s="23" t="s">
        <v>133</v>
      </c>
      <c r="E110" s="5">
        <f>702911+10</f>
        <v>702921</v>
      </c>
      <c r="F110" s="5"/>
      <c r="G110" s="5">
        <v>41455</v>
      </c>
      <c r="H110" s="5"/>
      <c r="I110" s="84">
        <f>4363105-2516</f>
        <v>4360589</v>
      </c>
    </row>
    <row r="111" spans="1:9" ht="12.75">
      <c r="A111" s="10"/>
      <c r="C111" s="23" t="s">
        <v>134</v>
      </c>
      <c r="E111" s="5">
        <v>92905</v>
      </c>
      <c r="F111" s="5"/>
      <c r="G111" s="5">
        <v>-5197.8584</v>
      </c>
      <c r="H111" s="5"/>
      <c r="I111" s="62">
        <v>331884</v>
      </c>
    </row>
    <row r="112" spans="1:9" ht="12.75">
      <c r="A112" s="10"/>
      <c r="C112" s="23" t="s">
        <v>135</v>
      </c>
      <c r="E112" s="5">
        <v>6994</v>
      </c>
      <c r="F112" s="5"/>
      <c r="G112" s="5">
        <v>405.0346</v>
      </c>
      <c r="H112" s="5"/>
      <c r="I112" s="62">
        <v>8692</v>
      </c>
    </row>
    <row r="113" spans="1:9" ht="13.5" thickBot="1">
      <c r="A113" s="10"/>
      <c r="E113" s="46">
        <f>SUM(E110:E112)</f>
        <v>802820</v>
      </c>
      <c r="F113" s="5"/>
      <c r="G113" s="46">
        <f>SUM(G110:G112)</f>
        <v>36662.1762</v>
      </c>
      <c r="H113" s="5"/>
      <c r="I113" s="61">
        <f>SUM(I110:I112)</f>
        <v>4701165</v>
      </c>
    </row>
    <row r="114" spans="1:9" ht="13.5" thickTop="1">
      <c r="A114" s="10"/>
      <c r="E114" s="66">
        <f>ROUND(SUM('Income stmt'!H11:H13)-E113,0)</f>
        <v>0</v>
      </c>
      <c r="G114" s="66">
        <f>ROUND(G113-'Income stmt'!H22,0)</f>
        <v>0</v>
      </c>
      <c r="I114" s="66">
        <f>ROUND(I113-SUM('Bal sheet'!$D$14:$D$17,'Bal sheet'!$D$26),0)</f>
        <v>0</v>
      </c>
    </row>
    <row r="115" spans="1:9" ht="12.75">
      <c r="A115" s="10">
        <v>15</v>
      </c>
      <c r="B115" s="8" t="s">
        <v>136</v>
      </c>
      <c r="E115" s="5"/>
      <c r="F115" s="5"/>
      <c r="G115" s="5"/>
      <c r="H115" s="5"/>
      <c r="I115" s="5"/>
    </row>
    <row r="116" spans="1:9" ht="12.75">
      <c r="A116" s="10"/>
      <c r="B116" s="26"/>
      <c r="D116" s="26"/>
      <c r="E116" s="47" t="s">
        <v>87</v>
      </c>
      <c r="F116" s="47"/>
      <c r="G116" s="47" t="s">
        <v>137</v>
      </c>
      <c r="H116" s="5"/>
      <c r="I116" s="5"/>
    </row>
    <row r="117" spans="1:9" ht="12.75">
      <c r="A117" s="10"/>
      <c r="E117" s="48" t="s">
        <v>138</v>
      </c>
      <c r="F117" s="48"/>
      <c r="G117" s="48" t="s">
        <v>138</v>
      </c>
      <c r="H117" s="5"/>
      <c r="I117" s="5"/>
    </row>
    <row r="118" spans="1:9" ht="12.75">
      <c r="A118" s="10"/>
      <c r="E118" s="49">
        <f>IV3</f>
        <v>37072</v>
      </c>
      <c r="F118" s="50"/>
      <c r="G118" s="49">
        <v>36981</v>
      </c>
      <c r="H118" s="5"/>
      <c r="I118" s="5"/>
    </row>
    <row r="119" spans="1:9" ht="12.75">
      <c r="A119" s="10"/>
      <c r="E119" s="51" t="s">
        <v>10</v>
      </c>
      <c r="F119" s="50"/>
      <c r="G119" s="51" t="s">
        <v>10</v>
      </c>
      <c r="H119" s="5"/>
      <c r="I119" s="5"/>
    </row>
    <row r="120" spans="1:9" ht="5.25" customHeight="1">
      <c r="A120" s="10"/>
      <c r="E120" s="51"/>
      <c r="F120" s="50"/>
      <c r="G120" s="51"/>
      <c r="H120" s="5"/>
      <c r="I120" s="5"/>
    </row>
    <row r="121" spans="1:9" ht="13.5" thickBot="1">
      <c r="A121" s="10"/>
      <c r="B121" s="2" t="s">
        <v>156</v>
      </c>
      <c r="E121" s="52">
        <f>'Income stmt'!D11</f>
        <v>422185</v>
      </c>
      <c r="F121" s="5"/>
      <c r="G121" s="52">
        <v>379878</v>
      </c>
      <c r="H121" s="5"/>
      <c r="I121" s="5"/>
    </row>
    <row r="122" spans="1:10" ht="14.25" thickBot="1" thickTop="1">
      <c r="A122" s="10"/>
      <c r="B122" s="2" t="s">
        <v>139</v>
      </c>
      <c r="E122" s="53">
        <f>'Income stmt'!D22</f>
        <v>42818</v>
      </c>
      <c r="F122" s="5"/>
      <c r="G122" s="53">
        <v>-6156</v>
      </c>
      <c r="H122" s="5"/>
      <c r="I122" s="5"/>
      <c r="J122" s="54"/>
    </row>
    <row r="123" spans="1:7" ht="7.5" customHeight="1" thickTop="1">
      <c r="A123" s="10"/>
      <c r="E123" s="44"/>
      <c r="G123" s="44"/>
    </row>
    <row r="124" spans="1:9" ht="62.25" customHeight="1">
      <c r="A124" s="10"/>
      <c r="B124" s="150" t="s">
        <v>189</v>
      </c>
      <c r="C124" s="150"/>
      <c r="D124" s="150"/>
      <c r="E124" s="150"/>
      <c r="F124" s="150"/>
      <c r="G124" s="150"/>
      <c r="H124" s="150"/>
      <c r="I124" s="150"/>
    </row>
    <row r="125" spans="1:7" ht="12.75">
      <c r="A125" s="10">
        <v>16</v>
      </c>
      <c r="B125" s="8" t="s">
        <v>140</v>
      </c>
      <c r="E125" s="5"/>
      <c r="F125" s="5"/>
      <c r="G125" s="5"/>
    </row>
    <row r="126" spans="1:9" ht="103.5" customHeight="1">
      <c r="A126" s="10"/>
      <c r="B126" s="150" t="s">
        <v>193</v>
      </c>
      <c r="C126" s="150"/>
      <c r="D126" s="150"/>
      <c r="E126" s="150"/>
      <c r="F126" s="150"/>
      <c r="G126" s="150"/>
      <c r="H126" s="150"/>
      <c r="I126" s="150"/>
    </row>
    <row r="127" spans="1:9" s="21" customFormat="1" ht="12.75">
      <c r="A127" s="10">
        <v>17</v>
      </c>
      <c r="B127" s="8" t="s">
        <v>171</v>
      </c>
      <c r="C127" s="89"/>
      <c r="D127" s="89"/>
      <c r="E127" s="89"/>
      <c r="F127" s="89"/>
      <c r="G127" s="89"/>
      <c r="H127" s="89"/>
      <c r="I127" s="89"/>
    </row>
    <row r="128" spans="1:9" s="21" customFormat="1" ht="30" customHeight="1">
      <c r="A128" s="10"/>
      <c r="B128" s="150" t="s">
        <v>172</v>
      </c>
      <c r="C128" s="150"/>
      <c r="D128" s="150"/>
      <c r="E128" s="150"/>
      <c r="F128" s="150"/>
      <c r="G128" s="150"/>
      <c r="H128" s="150"/>
      <c r="I128" s="150"/>
    </row>
    <row r="129" spans="1:9" s="21" customFormat="1" ht="6.75" customHeight="1">
      <c r="A129" s="10"/>
      <c r="B129" s="89"/>
      <c r="C129" s="89"/>
      <c r="D129" s="89"/>
      <c r="E129" s="89"/>
      <c r="F129" s="89"/>
      <c r="G129" s="89"/>
      <c r="H129" s="89"/>
      <c r="I129" s="89"/>
    </row>
    <row r="130" spans="1:2" s="21" customFormat="1" ht="12.75">
      <c r="A130" s="10">
        <v>18</v>
      </c>
      <c r="B130" s="55" t="s">
        <v>141</v>
      </c>
    </row>
    <row r="131" spans="1:9" s="21" customFormat="1" ht="34.5" customHeight="1">
      <c r="A131" s="10"/>
      <c r="B131" s="148" t="s">
        <v>190</v>
      </c>
      <c r="C131" s="148"/>
      <c r="D131" s="148"/>
      <c r="E131" s="148"/>
      <c r="F131" s="148"/>
      <c r="G131" s="148"/>
      <c r="H131" s="148"/>
      <c r="I131" s="148"/>
    </row>
    <row r="132" spans="1:9" ht="13.5" customHeight="1">
      <c r="A132" s="10">
        <v>19</v>
      </c>
      <c r="B132" s="55" t="s">
        <v>142</v>
      </c>
      <c r="C132" s="21"/>
      <c r="D132" s="21"/>
      <c r="E132" s="21"/>
      <c r="F132" s="21"/>
      <c r="G132" s="21"/>
      <c r="H132" s="21"/>
      <c r="I132" s="21"/>
    </row>
    <row r="133" spans="1:11" ht="104.25" customHeight="1">
      <c r="A133" s="10"/>
      <c r="B133" s="150" t="s">
        <v>194</v>
      </c>
      <c r="C133" s="150"/>
      <c r="D133" s="150"/>
      <c r="E133" s="150"/>
      <c r="F133" s="150"/>
      <c r="G133" s="150"/>
      <c r="H133" s="150"/>
      <c r="I133" s="150"/>
      <c r="K133" s="21"/>
    </row>
    <row r="134" spans="1:2" ht="12.75">
      <c r="A134" s="10">
        <v>20</v>
      </c>
      <c r="B134" s="8" t="s">
        <v>143</v>
      </c>
    </row>
    <row r="135" spans="1:9" ht="26.25" customHeight="1">
      <c r="A135" s="10"/>
      <c r="B135" s="151" t="str">
        <f>"The Group did not publish any profit forecast or profit guarantee during the financial quarter ended "&amp;IV2&amp;"."</f>
        <v>The Group did not publish any profit forecast or profit guarantee during the financial quarter ended 30 June 2001.</v>
      </c>
      <c r="C135" s="151"/>
      <c r="D135" s="151"/>
      <c r="E135" s="151"/>
      <c r="F135" s="151"/>
      <c r="G135" s="151"/>
      <c r="H135" s="151"/>
      <c r="I135" s="151"/>
    </row>
    <row r="136" ht="12.75">
      <c r="A136" s="10"/>
    </row>
    <row r="137" spans="1:2" ht="12.75">
      <c r="A137" s="10">
        <v>21</v>
      </c>
      <c r="B137" s="8" t="s">
        <v>144</v>
      </c>
    </row>
    <row r="138" spans="1:9" ht="12.75">
      <c r="A138" s="10"/>
      <c r="B138" s="149" t="s">
        <v>146</v>
      </c>
      <c r="C138" s="149"/>
      <c r="D138" s="149"/>
      <c r="E138" s="149"/>
      <c r="F138" s="149"/>
      <c r="G138" s="149"/>
      <c r="H138" s="149"/>
      <c r="I138" s="149"/>
    </row>
    <row r="139" spans="2:9" ht="12.75">
      <c r="B139" s="56"/>
      <c r="C139" s="57"/>
      <c r="D139" s="57"/>
      <c r="E139" s="57"/>
      <c r="F139" s="57"/>
      <c r="G139" s="57"/>
      <c r="H139" s="57"/>
      <c r="I139" s="57"/>
    </row>
    <row r="140" spans="1:9" ht="12.75">
      <c r="A140" s="10">
        <v>22</v>
      </c>
      <c r="B140" s="8" t="s">
        <v>191</v>
      </c>
      <c r="C140" s="57"/>
      <c r="D140" s="57"/>
      <c r="E140" s="57"/>
      <c r="F140" s="57"/>
      <c r="G140" s="57"/>
      <c r="H140" s="57"/>
      <c r="I140" s="57"/>
    </row>
    <row r="141" spans="2:9" ht="67.5" customHeight="1">
      <c r="B141" s="149" t="s">
        <v>192</v>
      </c>
      <c r="C141" s="149"/>
      <c r="D141" s="149"/>
      <c r="E141" s="149"/>
      <c r="F141" s="149"/>
      <c r="G141" s="149"/>
      <c r="H141" s="149"/>
      <c r="I141" s="149"/>
    </row>
    <row r="142" spans="2:9" ht="12.75">
      <c r="B142" s="56"/>
      <c r="C142" s="57"/>
      <c r="D142" s="57"/>
      <c r="E142" s="57"/>
      <c r="F142" s="57"/>
      <c r="G142" s="57"/>
      <c r="H142" s="57"/>
      <c r="I142" s="57"/>
    </row>
    <row r="143" ht="12.75">
      <c r="B143" s="2" t="s">
        <v>155</v>
      </c>
    </row>
    <row r="145" ht="12.75">
      <c r="B145" s="30"/>
    </row>
    <row r="149" ht="12.75">
      <c r="A149" s="27"/>
    </row>
    <row r="156" ht="12.75">
      <c r="J156" s="27"/>
    </row>
  </sheetData>
  <mergeCells count="23">
    <mergeCell ref="B141:I141"/>
    <mergeCell ref="B45:I45"/>
    <mergeCell ref="B91:I91"/>
    <mergeCell ref="B8:I8"/>
    <mergeCell ref="B32:I32"/>
    <mergeCell ref="B28:I28"/>
    <mergeCell ref="C35:I35"/>
    <mergeCell ref="B29:I29"/>
    <mergeCell ref="C49:I49"/>
    <mergeCell ref="C48:I48"/>
    <mergeCell ref="B55:I55"/>
    <mergeCell ref="B138:I138"/>
    <mergeCell ref="B57:I57"/>
    <mergeCell ref="B124:I124"/>
    <mergeCell ref="B135:I135"/>
    <mergeCell ref="B126:I126"/>
    <mergeCell ref="B131:I131"/>
    <mergeCell ref="B128:I128"/>
    <mergeCell ref="B133:I133"/>
    <mergeCell ref="C51:I51"/>
    <mergeCell ref="C52:I52"/>
    <mergeCell ref="C53:I53"/>
    <mergeCell ref="C54:I54"/>
  </mergeCells>
  <conditionalFormatting sqref="I108 G85 G68 E108 G108 G27 E27 G114 E114 I114">
    <cfRule type="cellIs" priority="1" dxfId="0" operator="notEqual" stopIfTrue="1">
      <formula>0</formula>
    </cfRule>
  </conditionalFormatting>
  <printOptions horizontalCentered="1"/>
  <pageMargins left="0.25" right="0" top="0.3" bottom="0.25" header="0.25" footer="0"/>
  <pageSetup firstPageNumber="3" useFirstPageNumber="1" fitToHeight="5" horizontalDpi="600" verticalDpi="600" orientation="portrait" paperSize="9" r:id="rId2"/>
  <headerFooter alignWithMargins="0">
    <oddFooter>&amp;C&amp;"Times New Roman,Regular"&amp;9&amp;P</oddFooter>
  </headerFooter>
  <rowBreaks count="4" manualBreakCount="4">
    <brk id="45" max="8" man="1"/>
    <brk id="58" max="8" man="1"/>
    <brk id="113" max="8" man="1"/>
    <brk id="14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 Tze Neng</dc:creator>
  <cp:keywords/>
  <dc:description/>
  <cp:lastModifiedBy>Chin Tze Neng</cp:lastModifiedBy>
  <cp:lastPrinted>2001-08-01T10:12:35Z</cp:lastPrinted>
  <dcterms:created xsi:type="dcterms:W3CDTF">2001-02-19T12:04:37Z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